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19035" yWindow="1590" windowWidth="18180" windowHeight="16875"/>
  </bookViews>
  <sheets>
    <sheet name="1-5-49" sheetId="17" r:id="rId1"/>
  </sheets>
  <definedNames>
    <definedName name="_xlnm._FilterDatabase" localSheetId="0" hidden="1">'1-5-49'!$B$3:$Y$850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25" i="17" l="1"/>
  <c r="AO24" i="17"/>
  <c r="AO23" i="17"/>
  <c r="AO22" i="17"/>
  <c r="AO21" i="17"/>
  <c r="AM20" i="17"/>
  <c r="AL19" i="17"/>
  <c r="AA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AG10" i="17"/>
  <c r="AA10" i="17"/>
  <c r="X10" i="17"/>
  <c r="AE10" i="17" s="1"/>
  <c r="AG9" i="17"/>
  <c r="AA9" i="17"/>
  <c r="X9" i="17"/>
  <c r="AG8" i="17"/>
  <c r="AA8" i="17"/>
  <c r="X8" i="17"/>
  <c r="AE8" i="17" s="1"/>
  <c r="AG7" i="17"/>
  <c r="AA7" i="17"/>
  <c r="X7" i="17"/>
  <c r="AH7" i="17" s="1"/>
  <c r="AG6" i="17"/>
  <c r="AA6" i="17"/>
  <c r="X6" i="17"/>
  <c r="AE6" i="17" s="1"/>
  <c r="AG5" i="17"/>
  <c r="AA5" i="17"/>
  <c r="X5" i="17"/>
  <c r="AG4" i="17"/>
  <c r="AD4" i="17"/>
  <c r="AA4" i="17"/>
  <c r="X4" i="17"/>
  <c r="AC11" i="17" l="1"/>
  <c r="X11" i="17"/>
  <c r="Y6" i="17" s="1"/>
  <c r="AH8" i="17"/>
  <c r="Y11" i="17"/>
  <c r="Y8" i="17"/>
  <c r="Y10" i="17"/>
  <c r="AI10" i="17" s="1"/>
  <c r="AF17" i="17"/>
  <c r="AL16" i="17" s="1"/>
  <c r="Z11" i="17"/>
  <c r="Y9" i="17"/>
  <c r="Y4" i="17"/>
  <c r="AI4" i="17" s="1"/>
  <c r="AE4" i="17"/>
  <c r="AH5" i="17"/>
  <c r="Y7" i="17"/>
  <c r="AI7" i="17" s="1"/>
  <c r="AH9" i="17"/>
  <c r="AH4" i="17"/>
  <c r="AE7" i="17"/>
  <c r="AE5" i="17"/>
  <c r="AH6" i="17"/>
  <c r="AE9" i="17"/>
  <c r="AH10" i="17"/>
  <c r="AI6" i="17" l="1"/>
  <c r="Z6" i="17"/>
  <c r="AF8" i="17"/>
  <c r="Z7" i="17"/>
  <c r="AF7" i="17"/>
  <c r="Y5" i="17"/>
  <c r="AI5" i="17" s="1"/>
  <c r="Z9" i="17"/>
  <c r="AI9" i="17"/>
  <c r="Z5" i="17"/>
  <c r="AF5" i="17"/>
  <c r="Z10" i="17"/>
  <c r="Z8" i="17"/>
  <c r="AI8" i="17"/>
  <c r="AF6" i="17"/>
  <c r="AF9" i="17"/>
  <c r="Z4" i="17"/>
  <c r="AF4" i="17"/>
  <c r="AF10" i="17"/>
  <c r="AG25" i="17" l="1"/>
  <c r="AG23" i="17"/>
  <c r="AG21" i="17"/>
  <c r="AI20" i="17"/>
  <c r="AF24" i="17"/>
  <c r="AI21" i="17"/>
  <c r="AF25" i="17"/>
  <c r="AI24" i="17"/>
  <c r="AN24" i="17" s="1"/>
  <c r="AF23" i="17"/>
  <c r="AI22" i="17"/>
  <c r="AN22" i="17" s="1"/>
  <c r="AF21" i="17"/>
  <c r="AL21" i="17" s="1"/>
  <c r="AG20" i="17"/>
  <c r="AI19" i="17"/>
  <c r="AL18" i="17" s="1"/>
  <c r="AF22" i="17"/>
  <c r="AF19" i="17"/>
  <c r="AG24" i="17"/>
  <c r="AG22" i="17"/>
  <c r="AF20" i="17"/>
  <c r="AG19" i="17"/>
  <c r="AI25" i="17"/>
  <c r="AN25" i="17" s="1"/>
  <c r="AI23" i="17"/>
  <c r="AN23" i="17" s="1"/>
  <c r="AM19" i="17" l="1"/>
  <c r="AL25" i="17"/>
  <c r="AL22" i="17"/>
  <c r="AN21" i="17"/>
  <c r="AL20" i="17"/>
  <c r="AL17" i="17"/>
  <c r="AE27" i="17" s="1"/>
  <c r="AL23" i="17"/>
  <c r="AL24" i="17"/>
</calcChain>
</file>

<file path=xl/sharedStrings.xml><?xml version="1.0" encoding="utf-8"?>
<sst xmlns="http://schemas.openxmlformats.org/spreadsheetml/2006/main" count="77" uniqueCount="64">
  <si>
    <t>台湾</t>
    <rPh sb="0" eb="2">
      <t>タイワン</t>
    </rPh>
    <phoneticPr fontId="5"/>
  </si>
  <si>
    <t>その他</t>
    <rPh sb="2" eb="3">
      <t>タ</t>
    </rPh>
    <phoneticPr fontId="5"/>
  </si>
  <si>
    <t>優先権主張
1999－2017年</t>
    <rPh sb="0" eb="3">
      <t>ユウセンケン</t>
    </rPh>
    <rPh sb="3" eb="5">
      <t>シュチョウ</t>
    </rPh>
    <rPh sb="15" eb="16">
      <t>ネン</t>
    </rPh>
    <phoneticPr fontId="5"/>
  </si>
  <si>
    <t>出願人国籍</t>
    <rPh sb="0" eb="2">
      <t>シュツガン</t>
    </rPh>
    <rPh sb="2" eb="3">
      <t>ニン</t>
    </rPh>
    <rPh sb="3" eb="5">
      <t>コクセキ</t>
    </rPh>
    <phoneticPr fontId="15"/>
  </si>
  <si>
    <t>合計</t>
    <rPh sb="0" eb="2">
      <t>ゴウケイ</t>
    </rPh>
    <phoneticPr fontId="15"/>
  </si>
  <si>
    <t>比率</t>
    <rPh sb="0" eb="2">
      <t>ヒリツ</t>
    </rPh>
    <phoneticPr fontId="15"/>
  </si>
  <si>
    <t>円グラフの表示</t>
    <rPh sb="0" eb="1">
      <t>エン</t>
    </rPh>
    <rPh sb="5" eb="7">
      <t>ヒョウジ</t>
    </rPh>
    <phoneticPr fontId="15"/>
  </si>
  <si>
    <t>棒グラフの凡例</t>
    <rPh sb="0" eb="1">
      <t>ボウ</t>
    </rPh>
    <rPh sb="5" eb="7">
      <t>ハンレイ</t>
    </rPh>
    <phoneticPr fontId="15"/>
  </si>
  <si>
    <t>横検算</t>
    <rPh sb="0" eb="1">
      <t>ヨコ</t>
    </rPh>
    <rPh sb="1" eb="3">
      <t>ケンザン</t>
    </rPh>
    <phoneticPr fontId="5"/>
  </si>
  <si>
    <t>出願先</t>
    <rPh sb="0" eb="2">
      <t>シュツガン</t>
    </rPh>
    <rPh sb="2" eb="3">
      <t>サキ</t>
    </rPh>
    <phoneticPr fontId="5"/>
  </si>
  <si>
    <t>日本</t>
    <phoneticPr fontId="15"/>
  </si>
  <si>
    <t>日本国籍</t>
    <rPh sb="0" eb="2">
      <t>ニホン</t>
    </rPh>
    <rPh sb="2" eb="4">
      <t>コクセキ</t>
    </rPh>
    <phoneticPr fontId="5"/>
  </si>
  <si>
    <t>米国</t>
    <phoneticPr fontId="15"/>
  </si>
  <si>
    <t>米国籍</t>
    <rPh sb="0" eb="3">
      <t>ベイコクセキ</t>
    </rPh>
    <phoneticPr fontId="5"/>
  </si>
  <si>
    <t>欧州</t>
    <phoneticPr fontId="15"/>
  </si>
  <si>
    <t>欧州国籍</t>
    <rPh sb="0" eb="2">
      <t>オウシュウ</t>
    </rPh>
    <rPh sb="2" eb="4">
      <t>コクセキ</t>
    </rPh>
    <phoneticPr fontId="5"/>
  </si>
  <si>
    <t>中国</t>
    <phoneticPr fontId="15"/>
  </si>
  <si>
    <t>中国籍</t>
    <rPh sb="0" eb="2">
      <t>チュウゴク</t>
    </rPh>
    <rPh sb="2" eb="3">
      <t>セキ</t>
    </rPh>
    <phoneticPr fontId="5"/>
  </si>
  <si>
    <t>韓国</t>
    <phoneticPr fontId="15"/>
  </si>
  <si>
    <t>韓国籍</t>
    <rPh sb="0" eb="2">
      <t>カンコク</t>
    </rPh>
    <rPh sb="2" eb="3">
      <t>セキ</t>
    </rPh>
    <phoneticPr fontId="5"/>
  </si>
  <si>
    <t>台湾籍</t>
    <rPh sb="0" eb="2">
      <t>タイワン</t>
    </rPh>
    <rPh sb="2" eb="3">
      <t>セキ</t>
    </rPh>
    <phoneticPr fontId="5"/>
  </si>
  <si>
    <t>ファミリー件数（1999～2017年）</t>
    <rPh sb="5" eb="7">
      <t>ケンスウ</t>
    </rPh>
    <phoneticPr fontId="5"/>
  </si>
  <si>
    <t>合計</t>
    <rPh sb="0" eb="2">
      <t>ゴウケイ</t>
    </rPh>
    <phoneticPr fontId="5"/>
  </si>
  <si>
    <t>PCT出願</t>
    <rPh sb="3" eb="5">
      <t>シュツガン</t>
    </rPh>
    <phoneticPr fontId="5"/>
  </si>
  <si>
    <t>出願人国籍別</t>
    <rPh sb="0" eb="6">
      <t>シュツガンニンコクセキベツ</t>
    </rPh>
    <phoneticPr fontId="5"/>
  </si>
  <si>
    <t>％を占めている。</t>
    <rPh sb="2" eb="3">
      <t>シ</t>
    </rPh>
    <phoneticPr fontId="5"/>
  </si>
  <si>
    <t>最も多い</t>
    <rPh sb="0" eb="1">
      <t>モット</t>
    </rPh>
    <rPh sb="2" eb="3">
      <t>オオ</t>
    </rPh>
    <phoneticPr fontId="5"/>
  </si>
  <si>
    <t>次いで、</t>
    <rPh sb="0" eb="1">
      <t>ツ</t>
    </rPh>
    <phoneticPr fontId="5"/>
  </si>
  <si>
    <t>(</t>
    <phoneticPr fontId="5"/>
  </si>
  <si>
    <t>)、</t>
    <phoneticPr fontId="5"/>
  </si>
  <si>
    <t>)</t>
    <phoneticPr fontId="5"/>
  </si>
  <si>
    <t>である。</t>
    <phoneticPr fontId="5"/>
  </si>
  <si>
    <t>出願人国籍（筆頭）カテゴリ</t>
  </si>
  <si>
    <t>合計 出願番号（標準化）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</si>
  <si>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</si>
  <si>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</si>
  <si>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</si>
  <si>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</si>
  <si>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</si>
  <si>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</si>
  <si>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</si>
  <si>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</si>
  <si>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</si>
  <si>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</si>
  <si>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</si>
  <si>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</si>
  <si>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</si>
  <si>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</si>
  <si>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</si>
  <si>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</si>
  <si>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</si>
  <si>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</si>
  <si>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</si>
  <si>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01日本</t>
  </si>
  <si>
    <t>02米国</t>
  </si>
  <si>
    <t>03欧州</t>
  </si>
  <si>
    <t>04中国</t>
  </si>
  <si>
    <t>05韓国</t>
  </si>
  <si>
    <t>06台湾</t>
  </si>
  <si>
    <t>09その他</t>
  </si>
  <si>
    <t>国籍別ファミリー件数推移・比率</t>
  </si>
  <si>
    <t>1-5-49 図【 出願人国（地域）籍別ファミリー件数比率</t>
  </si>
  <si>
    <t>（日米欧中韓台への出願、出願年（優先権主張年）：1999-2017年）】</t>
  </si>
  <si>
    <t>（資料）特許庁「令和元年度特許出願技術動向調査報告書－電子部品内蔵基板－」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</si>
</sst>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_-* #,##0_-;\-* #,##0_-;_-* &quot;-&quot;_-;_-@_-"/>
    <numFmt numFmtId="178" formatCode="#,##0_);[Red]\(#,##0\)"/>
    <numFmt numFmtId="179" formatCode="#,##0.0_);[Red]\(#,##0.0\)"/>
    <numFmt numFmtId="180" formatCode="0.0_ 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1">
    <xf numFmtId="0" fontId="0" fillId="0" borderId="0">
      <alignment vertical="center"/>
    </xf>
    <xf numFmtId="0" fontId="6" fillId="0" borderId="0">
      <alignment vertical="center"/>
    </xf>
    <xf numFmtId="0" fontId="9" fillId="0" borderId="0" applyNumberFormat="0" applyFill="0" applyBorder="0" applyAlignment="0" applyProtection="0"/>
    <xf numFmtId="0" fontId="11" fillId="0" borderId="0">
      <alignment vertical="center"/>
    </xf>
    <xf numFmtId="0" fontId="13" fillId="0" borderId="0"/>
    <xf numFmtId="0" fontId="14" fillId="0" borderId="0"/>
    <xf numFmtId="0" fontId="14" fillId="0" borderId="0"/>
    <xf numFmtId="177" fontId="13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3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2" fillId="0" borderId="0" xfId="3" applyFont="1" applyAlignment="1">
      <alignment vertical="center"/>
    </xf>
    <xf numFmtId="0" fontId="8" fillId="0" borderId="0" xfId="4" applyFont="1" applyAlignment="1">
      <alignment vertical="center"/>
    </xf>
    <xf numFmtId="9" fontId="8" fillId="0" borderId="0" xfId="4" applyNumberFormat="1" applyFont="1" applyAlignment="1">
      <alignment vertical="center"/>
    </xf>
    <xf numFmtId="0" fontId="7" fillId="2" borderId="1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0" fontId="8" fillId="4" borderId="1" xfId="4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/>
    </xf>
    <xf numFmtId="0" fontId="7" fillId="0" borderId="1" xfId="6" applyFont="1" applyFill="1" applyBorder="1" applyAlignment="1">
      <alignment vertical="center" wrapText="1"/>
    </xf>
    <xf numFmtId="0" fontId="8" fillId="0" borderId="1" xfId="4" applyFont="1" applyBorder="1" applyAlignment="1">
      <alignment vertical="center"/>
    </xf>
    <xf numFmtId="178" fontId="7" fillId="0" borderId="1" xfId="7" applyNumberFormat="1" applyFont="1" applyFill="1" applyBorder="1" applyAlignment="1">
      <alignment horizontal="right" vertical="center" wrapText="1"/>
    </xf>
    <xf numFmtId="176" fontId="12" fillId="0" borderId="1" xfId="8" applyNumberFormat="1" applyFont="1" applyBorder="1" applyAlignment="1">
      <alignment vertical="center"/>
    </xf>
    <xf numFmtId="0" fontId="7" fillId="0" borderId="1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179" fontId="8" fillId="0" borderId="0" xfId="4" applyNumberFormat="1" applyFont="1" applyAlignment="1">
      <alignment vertical="center"/>
    </xf>
    <xf numFmtId="178" fontId="8" fillId="0" borderId="0" xfId="4" applyNumberFormat="1" applyFont="1" applyAlignment="1">
      <alignment vertical="center"/>
    </xf>
    <xf numFmtId="176" fontId="8" fillId="0" borderId="0" xfId="4" applyNumberFormat="1" applyFont="1" applyAlignment="1">
      <alignment vertical="center"/>
    </xf>
    <xf numFmtId="0" fontId="8" fillId="0" borderId="0" xfId="4" applyFont="1" applyAlignment="1">
      <alignment horizontal="right" vertical="center"/>
    </xf>
    <xf numFmtId="0" fontId="8" fillId="0" borderId="0" xfId="4" applyFont="1" applyBorder="1" applyAlignment="1">
      <alignment vertical="center"/>
    </xf>
    <xf numFmtId="180" fontId="8" fillId="0" borderId="0" xfId="4" applyNumberFormat="1" applyFont="1" applyAlignment="1">
      <alignment vertical="center"/>
    </xf>
    <xf numFmtId="0" fontId="7" fillId="0" borderId="0" xfId="10" applyFont="1" applyFill="1" applyBorder="1" applyAlignment="1">
      <alignment vertical="center" wrapText="1"/>
    </xf>
    <xf numFmtId="0" fontId="11" fillId="0" borderId="0" xfId="3">
      <alignment vertical="center"/>
    </xf>
    <xf numFmtId="0" fontId="14" fillId="2" borderId="10" xfId="11" applyFont="1" applyFill="1" applyBorder="1" applyAlignment="1">
      <alignment horizontal="center"/>
    </xf>
    <xf numFmtId="0" fontId="14" fillId="0" borderId="11" xfId="11" applyFont="1" applyFill="1" applyBorder="1" applyAlignment="1">
      <alignment wrapText="1"/>
    </xf>
    <xf numFmtId="0" fontId="14" fillId="0" borderId="11" xfId="11" applyFont="1" applyFill="1" applyBorder="1" applyAlignment="1">
      <alignment horizontal="right" wrapText="1"/>
    </xf>
    <xf numFmtId="0" fontId="14" fillId="0" borderId="0" xfId="11"/>
    <xf numFmtId="0" fontId="7" fillId="5" borderId="1" xfId="6" applyFont="1" applyFill="1" applyBorder="1" applyAlignment="1">
      <alignment vertical="center" wrapText="1"/>
    </xf>
    <xf numFmtId="38" fontId="8" fillId="6" borderId="1" xfId="9" applyFont="1" applyFill="1" applyBorder="1" applyAlignment="1">
      <alignment vertical="center"/>
    </xf>
    <xf numFmtId="176" fontId="12" fillId="6" borderId="1" xfId="8" applyNumberFormat="1" applyFont="1" applyFill="1" applyBorder="1" applyAlignment="1">
      <alignment vertical="center"/>
    </xf>
    <xf numFmtId="0" fontId="7" fillId="5" borderId="1" xfId="5" applyFont="1" applyFill="1" applyBorder="1" applyAlignment="1">
      <alignment vertical="center"/>
    </xf>
    <xf numFmtId="0" fontId="7" fillId="6" borderId="1" xfId="5" applyFont="1" applyFill="1" applyBorder="1" applyAlignment="1">
      <alignment vertical="center"/>
    </xf>
    <xf numFmtId="38" fontId="7" fillId="5" borderId="0" xfId="9" applyFont="1" applyFill="1" applyBorder="1" applyAlignment="1">
      <alignment vertical="center"/>
    </xf>
    <xf numFmtId="0" fontId="8" fillId="0" borderId="2" xfId="4" applyFont="1" applyBorder="1" applyAlignment="1">
      <alignment horizontal="left" vertical="top" wrapText="1"/>
    </xf>
    <xf numFmtId="0" fontId="8" fillId="0" borderId="3" xfId="4" applyFont="1" applyBorder="1" applyAlignment="1">
      <alignment horizontal="left" vertical="top" wrapText="1"/>
    </xf>
    <xf numFmtId="0" fontId="8" fillId="0" borderId="4" xfId="4" applyFont="1" applyBorder="1" applyAlignment="1">
      <alignment horizontal="left" vertical="top" wrapText="1"/>
    </xf>
    <xf numFmtId="0" fontId="8" fillId="0" borderId="5" xfId="4" applyFont="1" applyBorder="1" applyAlignment="1">
      <alignment horizontal="left" vertical="top" wrapText="1"/>
    </xf>
    <xf numFmtId="0" fontId="8" fillId="0" borderId="0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left" vertical="top" wrapText="1"/>
    </xf>
    <xf numFmtId="0" fontId="8" fillId="0" borderId="7" xfId="4" applyFont="1" applyBorder="1" applyAlignment="1">
      <alignment horizontal="left" vertical="top" wrapText="1"/>
    </xf>
    <xf numFmtId="0" fontId="8" fillId="0" borderId="8" xfId="4" applyFont="1" applyBorder="1" applyAlignment="1">
      <alignment horizontal="left" vertical="top" wrapText="1"/>
    </xf>
    <xf numFmtId="0" fontId="8" fillId="0" borderId="9" xfId="4" applyFont="1" applyBorder="1" applyAlignment="1">
      <alignment horizontal="left" vertical="top" wrapText="1"/>
    </xf>
  </cellXfs>
  <cellStyles count="21">
    <cellStyle name="パーセント 2" xfId="8"/>
    <cellStyle name="パーセント 3" xfId="14"/>
    <cellStyle name="ハイパーリンク 2" xfId="2"/>
    <cellStyle name="桁区切り 2" xfId="7"/>
    <cellStyle name="桁区切り 2 3" xfId="13"/>
    <cellStyle name="桁区切り 2 3 2" xfId="18"/>
    <cellStyle name="桁区切り 2 3 3" xfId="20"/>
    <cellStyle name="桁区切り 3" xfId="9"/>
    <cellStyle name="標準" xfId="0" builtinId="0"/>
    <cellStyle name="標準 2" xfId="1"/>
    <cellStyle name="標準 2 2" xfId="4"/>
    <cellStyle name="標準 2 2 2" xfId="15"/>
    <cellStyle name="標準 2 2 3" xfId="12"/>
    <cellStyle name="標準 3" xfId="3"/>
    <cellStyle name="標準 3 2" xfId="17"/>
    <cellStyle name="標準 3 3" xfId="19"/>
    <cellStyle name="標準 4" xfId="16"/>
    <cellStyle name="標準_10_出願先国別_出願人国籍別中分類推移" xfId="10"/>
    <cellStyle name="標準_国籍別ファミリー件数推移・比率" xfId="11"/>
    <cellStyle name="標準_出願人国籍用 (2)" xfId="5"/>
    <cellStyle name="標準_図1-2-3" xfId="6"/>
  </cellStyles>
  <dxfs count="0"/>
  <tableStyles count="0" defaultTableStyle="TableStyleMedium2" defaultPivotStyle="PivotStyleLight16"/>
  <colors>
    <mruColors>
      <color rgb="FFB8B6C1"/>
      <color rgb="FFCF8651"/>
      <color rgb="FFFABE00"/>
      <color rgb="FFE60012"/>
      <color rgb="FF90B821"/>
      <color rgb="FF005BAC"/>
      <color rgb="FFEE87B4"/>
      <color rgb="FFE85298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803921568627451"/>
          <c:y val="0.29803921568627451"/>
          <c:w val="0.40392156862745099"/>
          <c:h val="0.40392156862745099"/>
        </c:manualLayout>
      </c:layout>
      <c:pieChart>
        <c:varyColors val="1"/>
        <c:ser>
          <c:idx val="0"/>
          <c:order val="0"/>
          <c:spPr>
            <a:ln w="9525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EE87B4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87-41F5-B661-94B88FCB42ED}"/>
              </c:ext>
            </c:extLst>
          </c:dPt>
          <c:dPt>
            <c:idx val="1"/>
            <c:bubble3D val="0"/>
            <c:spPr>
              <a:solidFill>
                <a:srgbClr val="005BAC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E87-41F5-B661-94B88FCB42ED}"/>
              </c:ext>
            </c:extLst>
          </c:dPt>
          <c:dPt>
            <c:idx val="2"/>
            <c:bubble3D val="0"/>
            <c:spPr>
              <a:solidFill>
                <a:srgbClr val="90B821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E87-41F5-B661-94B88FCB42ED}"/>
              </c:ext>
            </c:extLst>
          </c:dPt>
          <c:dPt>
            <c:idx val="3"/>
            <c:bubble3D val="0"/>
            <c:spPr>
              <a:solidFill>
                <a:srgbClr val="E60012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E87-41F5-B661-94B88FCB42ED}"/>
              </c:ext>
            </c:extLst>
          </c:dPt>
          <c:dPt>
            <c:idx val="4"/>
            <c:bubble3D val="0"/>
            <c:spPr>
              <a:solidFill>
                <a:srgbClr val="FABE00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E87-41F5-B661-94B88FCB42ED}"/>
              </c:ext>
            </c:extLst>
          </c:dPt>
          <c:dPt>
            <c:idx val="5"/>
            <c:bubble3D val="0"/>
            <c:spPr>
              <a:solidFill>
                <a:srgbClr val="CF8651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E87-41F5-B661-94B88FCB42ED}"/>
              </c:ext>
            </c:extLst>
          </c:dPt>
          <c:dPt>
            <c:idx val="6"/>
            <c:bubble3D val="0"/>
            <c:spPr>
              <a:solidFill>
                <a:srgbClr val="B8B6C1"/>
              </a:solidFill>
              <a:ln w="9525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E87-41F5-B661-94B88FCB42ED}"/>
              </c:ext>
            </c:extLst>
          </c:dPt>
          <c:dLbls>
            <c:dLbl>
              <c:idx val="0"/>
              <c:layout>
                <c:manualLayout>
                  <c:x val="-0.2135771823154079"/>
                  <c:y val="-1.1524542055595076E-2"/>
                </c:manualLayout>
              </c:layout>
              <c:tx>
                <c:strRef>
                  <c:f>'1-5-49'!$Z$4</c:f>
                  <c:strCache>
                    <c:ptCount val="1"/>
                    <c:pt idx="0">
                      <c:v>日本国籍
5,017件
51.3%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{203920D7-017A-42A1-BF51-582458010E93}</c15:txfldGUID>
                      <c15:f>'1-5-49'!$Z$4</c15:f>
                      <c15:dlblFieldTableCache>
                        <c:ptCount val="1"/>
                        <c:pt idx="0">
                          <c:v>日本国籍
5,017件
51.3%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8E87-41F5-B661-94B88FCB42ED}"/>
                </c:ext>
              </c:extLst>
            </c:dLbl>
            <c:dLbl>
              <c:idx val="1"/>
              <c:layout>
                <c:manualLayout>
                  <c:x val="-0.11167824610159025"/>
                  <c:y val="8.6957696464412537E-2"/>
                </c:manualLayout>
              </c:layout>
              <c:tx>
                <c:strRef>
                  <c:f>'1-5-49'!$Z$5</c:f>
                  <c:strCache>
                    <c:ptCount val="1"/>
                    <c:pt idx="0">
                      <c:v>米国籍
1,472件
15.0%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35294117647058"/>
                      <c:h val="0.20288713910761152"/>
                    </c:manualLayout>
                  </c15:layout>
                  <c15:dlblFieldTable>
                    <c15:dlblFTEntry>
                      <c15:txfldGUID>{9EB699AB-6260-4D3E-B5AB-3AA32204992F}</c15:txfldGUID>
                      <c15:f>'1-5-49'!$Z$5</c15:f>
                      <c15:dlblFieldTableCache>
                        <c:ptCount val="1"/>
                        <c:pt idx="0">
                          <c:v>米国籍
1,472件
15.0%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8E87-41F5-B661-94B88FCB42ED}"/>
                </c:ext>
              </c:extLst>
            </c:dLbl>
            <c:dLbl>
              <c:idx val="2"/>
              <c:layout>
                <c:manualLayout>
                  <c:x val="-9.3904276671298442E-2"/>
                  <c:y val="0.10087571406515355"/>
                </c:manualLayout>
              </c:layout>
              <c:tx>
                <c:strRef>
                  <c:f>'1-5-49'!$Z$6</c:f>
                  <c:strCache>
                    <c:ptCount val="1"/>
                    <c:pt idx="0">
                      <c:v>欧州国籍
803件
8.2%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{D7F166D3-9716-45E5-B491-CA1495753CBC}</c15:txfldGUID>
                      <c15:f>'1-5-49'!$Z$6</c15:f>
                      <c15:dlblFieldTableCache>
                        <c:ptCount val="1"/>
                        <c:pt idx="0">
                          <c:v>欧州国籍
803件
8.2%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8E87-41F5-B661-94B88FCB42ED}"/>
                </c:ext>
              </c:extLst>
            </c:dLbl>
            <c:dLbl>
              <c:idx val="3"/>
              <c:layout>
                <c:manualLayout>
                  <c:x val="-0.13065894704338429"/>
                  <c:y val="2.7269106067623901E-2"/>
                </c:manualLayout>
              </c:layout>
              <c:tx>
                <c:strRef>
                  <c:f>'1-5-49'!$Z$7</c:f>
                  <c:strCache>
                    <c:ptCount val="1"/>
                    <c:pt idx="0">
                      <c:v>中国籍
356件
3.6%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{54BAB547-D5A6-4407-9E62-C1D2741B8523}</c15:txfldGUID>
                      <c15:f>'1-5-49'!$Z$7</c15:f>
                      <c15:dlblFieldTableCache>
                        <c:ptCount val="1"/>
                        <c:pt idx="0">
                          <c:v>中国籍
356件
3.6%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8E87-41F5-B661-94B88FCB42ED}"/>
                </c:ext>
              </c:extLst>
            </c:dLbl>
            <c:dLbl>
              <c:idx val="4"/>
              <c:layout>
                <c:manualLayout>
                  <c:x val="-8.6780299521383358E-2"/>
                  <c:y val="-4.4361895939478153E-2"/>
                </c:manualLayout>
              </c:layout>
              <c:tx>
                <c:strRef>
                  <c:f>'1-5-49'!$Z$8</c:f>
                  <c:strCache>
                    <c:ptCount val="1"/>
                    <c:pt idx="0">
                      <c:v>韓国籍
1,188件
12.1%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{A4EABDFF-CF4A-4F3A-B06F-F007C8890D1A}</c15:txfldGUID>
                      <c15:f>'1-5-49'!$Z$8</c15:f>
                      <c15:dlblFieldTableCache>
                        <c:ptCount val="1"/>
                        <c:pt idx="0">
                          <c:v>韓国籍
1,188件
12.1%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8E87-41F5-B661-94B88FCB42ED}"/>
                </c:ext>
              </c:extLst>
            </c:dLbl>
            <c:dLbl>
              <c:idx val="5"/>
              <c:layout>
                <c:manualLayout>
                  <c:x val="-4.0985641500694801E-2"/>
                  <c:y val="-7.5229581596418099E-2"/>
                </c:manualLayout>
              </c:layout>
              <c:tx>
                <c:strRef>
                  <c:f>'1-5-49'!$Z$9</c:f>
                  <c:strCache>
                    <c:ptCount val="1"/>
                    <c:pt idx="0">
                      <c:v>台湾籍
817件
8.3%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{62AA2F7F-46AD-4E49-A069-224160BD7FE1}</c15:txfldGUID>
                      <c15:f>'1-5-49'!$Z$9</c15:f>
                      <c15:dlblFieldTableCache>
                        <c:ptCount val="1"/>
                        <c:pt idx="0">
                          <c:v>台湾籍
817件
8.3%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8E87-41F5-B661-94B88FCB42ED}"/>
                </c:ext>
              </c:extLst>
            </c:dLbl>
            <c:dLbl>
              <c:idx val="6"/>
              <c:layout>
                <c:manualLayout>
                  <c:x val="4.0058360352014821E-2"/>
                  <c:y val="-9.9644897329010343E-2"/>
                </c:manualLayout>
              </c:layout>
              <c:tx>
                <c:strRef>
                  <c:f>'1-5-49'!$Z$10</c:f>
                  <c:strCache>
                    <c:ptCount val="1"/>
                    <c:pt idx="0">
                      <c:v>その他
132件
1.3%</c:v>
                    </c:pt>
                  </c:strCache>
                </c:strRef>
              </c:tx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{2A991CA2-1D18-4F7C-A500-FEF9A39BAF54}</c15:txfldGUID>
                      <c15:f>'1-5-49'!$Z$10</c15:f>
                      <c15:dlblFieldTableCache>
                        <c:ptCount val="1"/>
                        <c:pt idx="0">
                          <c:v>その他
132件
1.3%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8E87-41F5-B661-94B88FCB42ED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427084057420616"/>
                  <c:y val="7.99136911886760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E87-41F5-B661-94B88FCB42ED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40451457471139646"/>
                  <c:y val="4.319658983171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E87-41F5-B661-94B88FCB42ED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1041753203927276"/>
                  <c:y val="0.140388916953079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E87-41F5-B661-94B88FCB42ED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1909810231204956"/>
                  <c:y val="0.196544483734311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E87-41F5-B661-94B88FCB42E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'1-5-49'!$X$4:$X$10</c:f>
              <c:numCache>
                <c:formatCode>#,##0_);[Red]\(#,##0\)</c:formatCode>
                <c:ptCount val="7"/>
                <c:pt idx="0">
                  <c:v>5017</c:v>
                </c:pt>
                <c:pt idx="1">
                  <c:v>1472</c:v>
                </c:pt>
                <c:pt idx="2">
                  <c:v>803</c:v>
                </c:pt>
                <c:pt idx="3">
                  <c:v>356</c:v>
                </c:pt>
                <c:pt idx="4">
                  <c:v>1188</c:v>
                </c:pt>
                <c:pt idx="5">
                  <c:v>817</c:v>
                </c:pt>
                <c:pt idx="6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E87-41F5-B661-94B88FCB4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03183493635089E-2"/>
          <c:y val="0.14101431683713325"/>
          <c:w val="0.82287189549001805"/>
          <c:h val="0.68311672245979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'1-5-49'!$AA$4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EE87B4"/>
            </a:solidFill>
            <a:ln w="9525">
              <a:noFill/>
              <a:prstDash val="solid"/>
            </a:ln>
          </c:spPr>
          <c:invertIfNegative val="0"/>
          <c:cat>
            <c:numRef>
              <c:f>'1-5-49'!$E$3:$W$3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'1-5-49'!$E$4:$W$4</c:f>
              <c:numCache>
                <c:formatCode>General</c:formatCode>
                <c:ptCount val="19"/>
                <c:pt idx="0">
                  <c:v>203</c:v>
                </c:pt>
                <c:pt idx="1">
                  <c:v>273</c:v>
                </c:pt>
                <c:pt idx="2">
                  <c:v>348</c:v>
                </c:pt>
                <c:pt idx="3">
                  <c:v>331</c:v>
                </c:pt>
                <c:pt idx="4">
                  <c:v>348</c:v>
                </c:pt>
                <c:pt idx="5">
                  <c:v>357</c:v>
                </c:pt>
                <c:pt idx="6">
                  <c:v>344</c:v>
                </c:pt>
                <c:pt idx="7">
                  <c:v>317</c:v>
                </c:pt>
                <c:pt idx="8">
                  <c:v>272</c:v>
                </c:pt>
                <c:pt idx="9">
                  <c:v>304</c:v>
                </c:pt>
                <c:pt idx="10">
                  <c:v>217</c:v>
                </c:pt>
                <c:pt idx="11">
                  <c:v>203</c:v>
                </c:pt>
                <c:pt idx="12">
                  <c:v>229</c:v>
                </c:pt>
                <c:pt idx="13">
                  <c:v>223</c:v>
                </c:pt>
                <c:pt idx="14">
                  <c:v>282</c:v>
                </c:pt>
                <c:pt idx="15">
                  <c:v>223</c:v>
                </c:pt>
                <c:pt idx="16">
                  <c:v>203</c:v>
                </c:pt>
                <c:pt idx="17">
                  <c:v>211</c:v>
                </c:pt>
                <c:pt idx="18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7-4A1C-901B-15E0675AFD50}"/>
            </c:ext>
          </c:extLst>
        </c:ser>
        <c:ser>
          <c:idx val="1"/>
          <c:order val="1"/>
          <c:tx>
            <c:strRef>
              <c:f>'1-5-49'!$AA$5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5BAC"/>
            </a:solidFill>
            <a:ln w="9525">
              <a:noFill/>
              <a:prstDash val="solid"/>
            </a:ln>
          </c:spPr>
          <c:invertIfNegative val="0"/>
          <c:cat>
            <c:numRef>
              <c:f>'1-5-49'!$E$3:$W$3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'1-5-49'!$E$5:$W$5</c:f>
              <c:numCache>
                <c:formatCode>General</c:formatCode>
                <c:ptCount val="19"/>
                <c:pt idx="0">
                  <c:v>64</c:v>
                </c:pt>
                <c:pt idx="1">
                  <c:v>87</c:v>
                </c:pt>
                <c:pt idx="2">
                  <c:v>99</c:v>
                </c:pt>
                <c:pt idx="3">
                  <c:v>75</c:v>
                </c:pt>
                <c:pt idx="4">
                  <c:v>93</c:v>
                </c:pt>
                <c:pt idx="5">
                  <c:v>109</c:v>
                </c:pt>
                <c:pt idx="6">
                  <c:v>127</c:v>
                </c:pt>
                <c:pt idx="7">
                  <c:v>62</c:v>
                </c:pt>
                <c:pt idx="8">
                  <c:v>70</c:v>
                </c:pt>
                <c:pt idx="9">
                  <c:v>47</c:v>
                </c:pt>
                <c:pt idx="10">
                  <c:v>67</c:v>
                </c:pt>
                <c:pt idx="11">
                  <c:v>49</c:v>
                </c:pt>
                <c:pt idx="12">
                  <c:v>50</c:v>
                </c:pt>
                <c:pt idx="13">
                  <c:v>91</c:v>
                </c:pt>
                <c:pt idx="14">
                  <c:v>79</c:v>
                </c:pt>
                <c:pt idx="15">
                  <c:v>94</c:v>
                </c:pt>
                <c:pt idx="16">
                  <c:v>80</c:v>
                </c:pt>
                <c:pt idx="17">
                  <c:v>88</c:v>
                </c:pt>
                <c:pt idx="18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67-4A1C-901B-15E0675AFD50}"/>
            </c:ext>
          </c:extLst>
        </c:ser>
        <c:ser>
          <c:idx val="2"/>
          <c:order val="2"/>
          <c:tx>
            <c:strRef>
              <c:f>'1-5-49'!$AA$6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90B821"/>
            </a:solidFill>
            <a:ln w="12700">
              <a:noFill/>
              <a:prstDash val="solid"/>
            </a:ln>
          </c:spPr>
          <c:invertIfNegative val="0"/>
          <c:cat>
            <c:numRef>
              <c:f>'1-5-49'!$E$3:$W$3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'1-5-49'!$E$6:$W$6</c:f>
              <c:numCache>
                <c:formatCode>General</c:formatCode>
                <c:ptCount val="19"/>
                <c:pt idx="0">
                  <c:v>33</c:v>
                </c:pt>
                <c:pt idx="1">
                  <c:v>32</c:v>
                </c:pt>
                <c:pt idx="2">
                  <c:v>35</c:v>
                </c:pt>
                <c:pt idx="3">
                  <c:v>48</c:v>
                </c:pt>
                <c:pt idx="4">
                  <c:v>41</c:v>
                </c:pt>
                <c:pt idx="5">
                  <c:v>41</c:v>
                </c:pt>
                <c:pt idx="6">
                  <c:v>35</c:v>
                </c:pt>
                <c:pt idx="7">
                  <c:v>31</c:v>
                </c:pt>
                <c:pt idx="8">
                  <c:v>46</c:v>
                </c:pt>
                <c:pt idx="9">
                  <c:v>45</c:v>
                </c:pt>
                <c:pt idx="10">
                  <c:v>35</c:v>
                </c:pt>
                <c:pt idx="11">
                  <c:v>45</c:v>
                </c:pt>
                <c:pt idx="12">
                  <c:v>39</c:v>
                </c:pt>
                <c:pt idx="13">
                  <c:v>37</c:v>
                </c:pt>
                <c:pt idx="14">
                  <c:v>48</c:v>
                </c:pt>
                <c:pt idx="15">
                  <c:v>52</c:v>
                </c:pt>
                <c:pt idx="16">
                  <c:v>54</c:v>
                </c:pt>
                <c:pt idx="17">
                  <c:v>57</c:v>
                </c:pt>
                <c:pt idx="18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67-4A1C-901B-15E0675AFD50}"/>
            </c:ext>
          </c:extLst>
        </c:ser>
        <c:ser>
          <c:idx val="3"/>
          <c:order val="3"/>
          <c:tx>
            <c:strRef>
              <c:f>'1-5-49'!$AA$7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 w="9525">
              <a:noFill/>
              <a:prstDash val="solid"/>
            </a:ln>
          </c:spPr>
          <c:invertIfNegative val="0"/>
          <c:cat>
            <c:numRef>
              <c:f>'1-5-49'!$E$3:$W$3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'1-5-49'!$E$7:$W$7</c:f>
              <c:numCache>
                <c:formatCode>General</c:formatCode>
                <c:ptCount val="19"/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5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11</c:v>
                </c:pt>
                <c:pt idx="10">
                  <c:v>19</c:v>
                </c:pt>
                <c:pt idx="11">
                  <c:v>15</c:v>
                </c:pt>
                <c:pt idx="12">
                  <c:v>34</c:v>
                </c:pt>
                <c:pt idx="13">
                  <c:v>47</c:v>
                </c:pt>
                <c:pt idx="14">
                  <c:v>46</c:v>
                </c:pt>
                <c:pt idx="15">
                  <c:v>26</c:v>
                </c:pt>
                <c:pt idx="16">
                  <c:v>37</c:v>
                </c:pt>
                <c:pt idx="17">
                  <c:v>47</c:v>
                </c:pt>
                <c:pt idx="18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67-4A1C-901B-15E0675AFD50}"/>
            </c:ext>
          </c:extLst>
        </c:ser>
        <c:ser>
          <c:idx val="4"/>
          <c:order val="4"/>
          <c:tx>
            <c:strRef>
              <c:f>'1-5-49'!$AA$8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ABE00"/>
            </a:solidFill>
            <a:ln w="9525">
              <a:noFill/>
              <a:prstDash val="solid"/>
            </a:ln>
          </c:spPr>
          <c:invertIfNegative val="0"/>
          <c:cat>
            <c:numRef>
              <c:f>'1-5-49'!$E$3:$W$3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'1-5-49'!$E$8:$W$8</c:f>
              <c:numCache>
                <c:formatCode>General</c:formatCode>
                <c:ptCount val="19"/>
                <c:pt idx="0">
                  <c:v>7</c:v>
                </c:pt>
                <c:pt idx="1">
                  <c:v>2</c:v>
                </c:pt>
                <c:pt idx="2">
                  <c:v>14</c:v>
                </c:pt>
                <c:pt idx="3">
                  <c:v>20</c:v>
                </c:pt>
                <c:pt idx="4">
                  <c:v>20</c:v>
                </c:pt>
                <c:pt idx="5">
                  <c:v>43</c:v>
                </c:pt>
                <c:pt idx="6">
                  <c:v>101</c:v>
                </c:pt>
                <c:pt idx="7">
                  <c:v>88</c:v>
                </c:pt>
                <c:pt idx="8">
                  <c:v>86</c:v>
                </c:pt>
                <c:pt idx="9">
                  <c:v>103</c:v>
                </c:pt>
                <c:pt idx="10">
                  <c:v>80</c:v>
                </c:pt>
                <c:pt idx="11">
                  <c:v>96</c:v>
                </c:pt>
                <c:pt idx="12">
                  <c:v>60</c:v>
                </c:pt>
                <c:pt idx="13">
                  <c:v>97</c:v>
                </c:pt>
                <c:pt idx="14">
                  <c:v>102</c:v>
                </c:pt>
                <c:pt idx="15">
                  <c:v>84</c:v>
                </c:pt>
                <c:pt idx="16">
                  <c:v>90</c:v>
                </c:pt>
                <c:pt idx="17">
                  <c:v>67</c:v>
                </c:pt>
                <c:pt idx="1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67-4A1C-901B-15E0675AFD50}"/>
            </c:ext>
          </c:extLst>
        </c:ser>
        <c:ser>
          <c:idx val="7"/>
          <c:order val="5"/>
          <c:tx>
            <c:strRef>
              <c:f>'1-5-49'!$AA$9</c:f>
              <c:strCache>
                <c:ptCount val="1"/>
                <c:pt idx="0">
                  <c:v>台湾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cat>
            <c:numRef>
              <c:f>'1-5-49'!$E$3:$W$3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'1-5-49'!$E$9:$W$9</c:f>
              <c:numCache>
                <c:formatCode>General</c:formatCode>
                <c:ptCount val="19"/>
                <c:pt idx="0">
                  <c:v>7</c:v>
                </c:pt>
                <c:pt idx="1">
                  <c:v>11</c:v>
                </c:pt>
                <c:pt idx="2">
                  <c:v>22</c:v>
                </c:pt>
                <c:pt idx="3">
                  <c:v>14</c:v>
                </c:pt>
                <c:pt idx="4">
                  <c:v>33</c:v>
                </c:pt>
                <c:pt idx="5">
                  <c:v>49</c:v>
                </c:pt>
                <c:pt idx="6">
                  <c:v>45</c:v>
                </c:pt>
                <c:pt idx="7">
                  <c:v>74</c:v>
                </c:pt>
                <c:pt idx="8">
                  <c:v>114</c:v>
                </c:pt>
                <c:pt idx="9">
                  <c:v>61</c:v>
                </c:pt>
                <c:pt idx="10">
                  <c:v>45</c:v>
                </c:pt>
                <c:pt idx="11">
                  <c:v>61</c:v>
                </c:pt>
                <c:pt idx="12">
                  <c:v>39</c:v>
                </c:pt>
                <c:pt idx="13">
                  <c:v>43</c:v>
                </c:pt>
                <c:pt idx="14">
                  <c:v>33</c:v>
                </c:pt>
                <c:pt idx="15">
                  <c:v>64</c:v>
                </c:pt>
                <c:pt idx="16">
                  <c:v>51</c:v>
                </c:pt>
                <c:pt idx="17">
                  <c:v>34</c:v>
                </c:pt>
                <c:pt idx="1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67-4A1C-901B-15E0675AFD50}"/>
            </c:ext>
          </c:extLst>
        </c:ser>
        <c:ser>
          <c:idx val="5"/>
          <c:order val="6"/>
          <c:tx>
            <c:strRef>
              <c:f>'1-5-49'!$AA$10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8B6C1"/>
            </a:solidFill>
            <a:ln>
              <a:noFill/>
            </a:ln>
          </c:spPr>
          <c:invertIfNegative val="0"/>
          <c:cat>
            <c:numRef>
              <c:f>'1-5-49'!$E$3:$W$3</c:f>
              <c:numCache>
                <c:formatCode>General</c:formatCod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</c:numCache>
            </c:numRef>
          </c:cat>
          <c:val>
            <c:numRef>
              <c:f>'1-5-49'!$E$10:$W$10</c:f>
              <c:numCache>
                <c:formatCode>General</c:formatCode>
                <c:ptCount val="19"/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13</c:v>
                </c:pt>
                <c:pt idx="9">
                  <c:v>2</c:v>
                </c:pt>
                <c:pt idx="10">
                  <c:v>2</c:v>
                </c:pt>
                <c:pt idx="11">
                  <c:v>16</c:v>
                </c:pt>
                <c:pt idx="12">
                  <c:v>12</c:v>
                </c:pt>
                <c:pt idx="13">
                  <c:v>3</c:v>
                </c:pt>
                <c:pt idx="14">
                  <c:v>5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67-4A1C-901B-15E0675AF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351360"/>
        <c:axId val="394353280"/>
      </c:barChart>
      <c:lineChart>
        <c:grouping val="standard"/>
        <c:varyColors val="0"/>
        <c:ser>
          <c:idx val="6"/>
          <c:order val="7"/>
          <c:tx>
            <c:strRef>
              <c:f>'1-5-49'!$AA$11</c:f>
              <c:strCache>
                <c:ptCount val="1"/>
                <c:pt idx="0">
                  <c:v>合計</c:v>
                </c:pt>
              </c:strCache>
            </c:strRef>
          </c:tx>
          <c:spPr>
            <a:ln w="19050">
              <a:solidFill>
                <a:srgbClr val="E85298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rgbClr val="E85298"/>
                </a:solidFill>
                <a:prstDash val="solid"/>
              </a:ln>
            </c:spPr>
          </c:marker>
          <c:dPt>
            <c:idx val="17"/>
            <c:bubble3D val="0"/>
            <c:spPr>
              <a:ln w="19050">
                <a:solidFill>
                  <a:srgbClr val="E8529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8-B967-4A1C-901B-15E0675AFD50}"/>
              </c:ext>
            </c:extLst>
          </c:dPt>
          <c:dPt>
            <c:idx val="18"/>
            <c:bubble3D val="0"/>
            <c:spPr>
              <a:ln w="19050">
                <a:solidFill>
                  <a:srgbClr val="E8529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A-B967-4A1C-901B-15E0675AFD50}"/>
              </c:ext>
            </c:extLst>
          </c:dPt>
          <c:dLbls>
            <c:dLbl>
              <c:idx val="0"/>
              <c:layout>
                <c:manualLayout>
                  <c:x val="-3.3333333333333333E-2"/>
                  <c:y val="-4.6938775510204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967-4A1C-901B-15E0675AFD50}"/>
                </c:ext>
              </c:extLst>
            </c:dLbl>
            <c:dLbl>
              <c:idx val="1"/>
              <c:layout>
                <c:manualLayout>
                  <c:x val="-3.3333333333333333E-2"/>
                  <c:y val="-4.6938775510204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967-4A1C-901B-15E0675AFD50}"/>
                </c:ext>
              </c:extLst>
            </c:dLbl>
            <c:dLbl>
              <c:idx val="13"/>
              <c:layout>
                <c:manualLayout>
                  <c:x val="-2.4137931034482758E-2"/>
                  <c:y val="-3.4693877551020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967-4A1C-901B-15E0675AFD50}"/>
                </c:ext>
              </c:extLst>
            </c:dLbl>
            <c:dLbl>
              <c:idx val="14"/>
              <c:layout>
                <c:manualLayout>
                  <c:x val="-2.0689655172413793E-2"/>
                  <c:y val="-3.0612244897959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967-4A1C-901B-15E0675AFD50}"/>
                </c:ext>
              </c:extLst>
            </c:dLbl>
            <c:dLbl>
              <c:idx val="17"/>
              <c:layout>
                <c:manualLayout>
                  <c:x val="-2.0689655172413793E-2"/>
                  <c:y val="-3.06122448979591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967-4A1C-901B-15E0675AFD50}"/>
                </c:ext>
              </c:extLst>
            </c:dLbl>
            <c:dLbl>
              <c:idx val="18"/>
              <c:layout>
                <c:manualLayout>
                  <c:x val="-2.0689655172413793E-2"/>
                  <c:y val="-3.4693877551020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967-4A1C-901B-15E0675AFD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11"/>
              <c:pt idx="0">
                <c:v>2006</c:v>
              </c:pt>
              <c:pt idx="1">
                <c:v>2007</c:v>
              </c:pt>
              <c:pt idx="2">
                <c:v>2008</c:v>
              </c:pt>
              <c:pt idx="3">
                <c:v>2009</c:v>
              </c:pt>
              <c:pt idx="4">
                <c:v>2010</c:v>
              </c:pt>
              <c:pt idx="5">
                <c:v>2011</c:v>
              </c:pt>
              <c:pt idx="6">
                <c:v>2012</c:v>
              </c:pt>
              <c:pt idx="7">
                <c:v>2013</c:v>
              </c:pt>
              <c:pt idx="8">
                <c:v>2014</c:v>
              </c:pt>
              <c:pt idx="9">
                <c:v>2015</c:v>
              </c:pt>
              <c:pt idx="10">
                <c:v>2016</c:v>
              </c:pt>
            </c:numLit>
          </c:cat>
          <c:val>
            <c:numRef>
              <c:f>'1-5-49'!$E$11:$W$11</c:f>
              <c:numCache>
                <c:formatCode>#,##0_);[Red]\(#,##0\)</c:formatCode>
                <c:ptCount val="19"/>
                <c:pt idx="0">
                  <c:v>314</c:v>
                </c:pt>
                <c:pt idx="1">
                  <c:v>411</c:v>
                </c:pt>
                <c:pt idx="2">
                  <c:v>525</c:v>
                </c:pt>
                <c:pt idx="3">
                  <c:v>494</c:v>
                </c:pt>
                <c:pt idx="4">
                  <c:v>545</c:v>
                </c:pt>
                <c:pt idx="5">
                  <c:v>610</c:v>
                </c:pt>
                <c:pt idx="6">
                  <c:v>662</c:v>
                </c:pt>
                <c:pt idx="7">
                  <c:v>581</c:v>
                </c:pt>
                <c:pt idx="8">
                  <c:v>605</c:v>
                </c:pt>
                <c:pt idx="9">
                  <c:v>573</c:v>
                </c:pt>
                <c:pt idx="10">
                  <c:v>465</c:v>
                </c:pt>
                <c:pt idx="11">
                  <c:v>485</c:v>
                </c:pt>
                <c:pt idx="12">
                  <c:v>463</c:v>
                </c:pt>
                <c:pt idx="13">
                  <c:v>541</c:v>
                </c:pt>
                <c:pt idx="14">
                  <c:v>595</c:v>
                </c:pt>
                <c:pt idx="15">
                  <c:v>554</c:v>
                </c:pt>
                <c:pt idx="16">
                  <c:v>527</c:v>
                </c:pt>
                <c:pt idx="17">
                  <c:v>513</c:v>
                </c:pt>
                <c:pt idx="18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967-4A1C-901B-15E0675AF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369664"/>
        <c:axId val="394367744"/>
      </c:lineChart>
      <c:catAx>
        <c:axId val="394351360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altLang="en-US" sz="1000"/>
                </a:pPr>
                <a:r>
                  <a:rPr lang="ja-JP" altLang="en-US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2789289710190642"/>
              <c:y val="0.8915870759306094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394353280"/>
        <c:crosses val="autoZero"/>
        <c:auto val="1"/>
        <c:lblAlgn val="ctr"/>
        <c:lblOffset val="100"/>
        <c:noMultiLvlLbl val="0"/>
      </c:catAx>
      <c:valAx>
        <c:axId val="394353280"/>
        <c:scaling>
          <c:orientation val="minMax"/>
          <c:max val="8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altLang="en-US" sz="1000"/>
                </a:pPr>
                <a:r>
                  <a:rPr lang="ja-JP" altLang="en-US"/>
                  <a:t>ファミリー件数</a:t>
                </a:r>
              </a:p>
            </c:rich>
          </c:tx>
          <c:layout>
            <c:manualLayout>
              <c:xMode val="edge"/>
              <c:yMode val="edge"/>
              <c:x val="3.0104271308218047E-2"/>
              <c:y val="0.32049922225607586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394351360"/>
        <c:crosses val="autoZero"/>
        <c:crossBetween val="between"/>
        <c:majorUnit val="200"/>
      </c:valAx>
      <c:valAx>
        <c:axId val="394367744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>
                  <a:defRPr altLang="en-US" sz="1000"/>
                </a:pPr>
                <a:r>
                  <a:rPr lang="ja-JP" altLang="en-US"/>
                  <a:t>合計</a:t>
                </a:r>
              </a:p>
            </c:rich>
          </c:tx>
          <c:layout>
            <c:manualLayout>
              <c:xMode val="edge"/>
              <c:yMode val="edge"/>
              <c:x val="0.94942525000518252"/>
              <c:y val="0.50474615243388199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solidFill>
            <a:schemeClr val="bg1"/>
          </a:solidFill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394369664"/>
        <c:crosses val="max"/>
        <c:crossBetween val="between"/>
        <c:majorUnit val="200"/>
      </c:valAx>
      <c:catAx>
        <c:axId val="394369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4367744"/>
        <c:crosses val="autoZero"/>
        <c:auto val="1"/>
        <c:lblAlgn val="ctr"/>
        <c:lblOffset val="100"/>
        <c:noMultiLvlLbl val="0"/>
      </c:cat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5.0574749994817529E-2"/>
          <c:y val="5.8096328353676049E-2"/>
          <c:w val="0.89655172413793105"/>
          <c:h val="5.7142857142857141E-2"/>
        </c:manualLayout>
      </c:layout>
      <c:overlay val="0"/>
      <c:spPr>
        <a:ln>
          <a:noFill/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15</xdr:row>
      <xdr:rowOff>117928</xdr:rowOff>
    </xdr:from>
    <xdr:to>
      <xdr:col>26</xdr:col>
      <xdr:colOff>705908</xdr:colOff>
      <xdr:row>35</xdr:row>
      <xdr:rowOff>142420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506942" y="2657928"/>
          <a:ext cx="12644966" cy="3411159"/>
          <a:chOff x="506942" y="2190749"/>
          <a:chExt cx="12644966" cy="3403599"/>
        </a:xfrm>
      </xdr:grpSpPr>
      <xdr:graphicFrame macro="">
        <xdr:nvGraphicFramePr>
          <xdr:cNvPr id="2" name="グラフ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aphicFramePr>
            <a:graphicFrameLocks/>
          </xdr:cNvGraphicFramePr>
        </xdr:nvGraphicFramePr>
        <xdr:xfrm>
          <a:off x="9913408" y="2190749"/>
          <a:ext cx="3238500" cy="3238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>
            <a:graphicFrameLocks/>
          </xdr:cNvGraphicFramePr>
        </xdr:nvGraphicFramePr>
        <xdr:xfrm>
          <a:off x="506942" y="2523066"/>
          <a:ext cx="9050866" cy="30712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0.68235</cdr:x>
      <cdr:y>0.83922</cdr:y>
    </cdr:from>
    <cdr:to>
      <cdr:x>0.87843</cdr:x>
      <cdr:y>0.95686</cdr:y>
    </cdr:to>
    <cdr:sp macro="" textlink="'1-5-49'!$Z$11">
      <cdr:nvSpPr>
        <cdr:cNvPr id="2252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209790" y="2717814"/>
          <a:ext cx="635006" cy="3809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910DC578-3C51-436C-A52C-A6DEC94C4BA2}" type="TxLink"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9,785件</a:t>
          </a:fld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0.28176</cdr:x>
      <cdr:y>0.05951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409" y="0"/>
          <a:ext cx="1687141" cy="181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出願人国籍（地域）</a:t>
          </a:r>
        </a:p>
      </cdr:txBody>
    </cdr:sp>
  </cdr:relSizeAnchor>
  <cdr:relSizeAnchor xmlns:cdr="http://schemas.openxmlformats.org/drawingml/2006/chartDrawing">
    <cdr:from>
      <cdr:x>0.10535</cdr:x>
      <cdr:y>0.16371</cdr:y>
    </cdr:from>
    <cdr:to>
      <cdr:x>0.24415</cdr:x>
      <cdr:y>0.28438</cdr:y>
    </cdr:to>
    <cdr:sp macro="" textlink="'1-5-49'!$E$2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0177" y="500234"/>
          <a:ext cx="1238695" cy="36872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7C5008EB-D47F-4915-A652-3B0443F029AA}" type="TxLink"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優先権主張
1999－2017年</a:t>
          </a:fld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AV71"/>
  <sheetViews>
    <sheetView showGridLines="0" tabSelected="1" zoomScale="90" zoomScaleNormal="90" workbookViewId="0">
      <selection activeCell="AE8" sqref="AE8"/>
    </sheetView>
  </sheetViews>
  <sheetFormatPr defaultColWidth="5.625" defaultRowHeight="13.5" customHeight="1" x14ac:dyDescent="0.15"/>
  <cols>
    <col min="1" max="3" width="2.625" style="3" customWidth="1"/>
    <col min="4" max="4" width="12.625" style="3" customWidth="1"/>
    <col min="5" max="24" width="5.625" style="3" customWidth="1"/>
    <col min="25" max="25" width="8.125" style="3" customWidth="1"/>
    <col min="26" max="26" width="20.625" style="3" customWidth="1"/>
    <col min="27" max="28" width="15.625" style="3" customWidth="1"/>
    <col min="29" max="29" width="8.625" style="3" customWidth="1"/>
    <col min="30" max="30" width="10.625" style="3" customWidth="1"/>
    <col min="31" max="32" width="5.625" style="3"/>
    <col min="33" max="33" width="5.625" style="3" customWidth="1"/>
    <col min="34" max="40" width="5.625" style="3"/>
    <col min="41" max="41" width="5.625" style="3" customWidth="1"/>
    <col min="42" max="16384" width="5.625" style="3"/>
  </cols>
  <sheetData>
    <row r="1" spans="1:48" ht="13.5" customHeight="1" x14ac:dyDescent="0.15">
      <c r="A1" s="3" t="s">
        <v>60</v>
      </c>
    </row>
    <row r="2" spans="1:48" ht="13.5" customHeight="1" x14ac:dyDescent="0.15">
      <c r="A2" s="1"/>
      <c r="B2" s="1"/>
      <c r="C2" s="1"/>
      <c r="D2" s="2"/>
      <c r="E2" s="3" t="s">
        <v>2</v>
      </c>
      <c r="AG2" s="4"/>
      <c r="AO2" s="4"/>
    </row>
    <row r="3" spans="1:48" ht="13.5" customHeight="1" x14ac:dyDescent="0.15">
      <c r="A3" s="1"/>
      <c r="D3" s="5" t="s">
        <v>3</v>
      </c>
      <c r="E3" s="6">
        <v>1999</v>
      </c>
      <c r="F3" s="6">
        <v>2000</v>
      </c>
      <c r="G3" s="6">
        <v>2001</v>
      </c>
      <c r="H3" s="6">
        <v>2002</v>
      </c>
      <c r="I3" s="6">
        <v>2003</v>
      </c>
      <c r="J3" s="6">
        <v>2004</v>
      </c>
      <c r="K3" s="6">
        <v>2005</v>
      </c>
      <c r="L3" s="6">
        <v>2006</v>
      </c>
      <c r="M3" s="6">
        <v>2007</v>
      </c>
      <c r="N3" s="6">
        <v>2008</v>
      </c>
      <c r="O3" s="6">
        <v>2009</v>
      </c>
      <c r="P3" s="6">
        <v>2010</v>
      </c>
      <c r="Q3" s="6">
        <v>2011</v>
      </c>
      <c r="R3" s="6">
        <v>2012</v>
      </c>
      <c r="S3" s="6">
        <v>2013</v>
      </c>
      <c r="T3" s="6">
        <v>2014</v>
      </c>
      <c r="U3" s="6">
        <v>2015</v>
      </c>
      <c r="V3" s="6">
        <v>2016</v>
      </c>
      <c r="W3" s="6">
        <v>2017</v>
      </c>
      <c r="X3" s="5" t="s">
        <v>4</v>
      </c>
      <c r="Y3" s="7" t="s">
        <v>5</v>
      </c>
      <c r="Z3" s="5" t="s">
        <v>6</v>
      </c>
      <c r="AA3" s="5" t="s">
        <v>7</v>
      </c>
      <c r="AB3" s="5" t="s">
        <v>3</v>
      </c>
      <c r="AC3" s="8" t="s">
        <v>8</v>
      </c>
      <c r="AD3" s="3" t="s">
        <v>9</v>
      </c>
    </row>
    <row r="4" spans="1:48" ht="13.5" customHeight="1" x14ac:dyDescent="0.15">
      <c r="A4" s="1"/>
      <c r="B4" s="1"/>
      <c r="C4" s="9">
        <v>1</v>
      </c>
      <c r="D4" s="10" t="s">
        <v>10</v>
      </c>
      <c r="E4" s="11">
        <v>203</v>
      </c>
      <c r="F4" s="11">
        <v>273</v>
      </c>
      <c r="G4" s="11">
        <v>348</v>
      </c>
      <c r="H4" s="11">
        <v>331</v>
      </c>
      <c r="I4" s="11">
        <v>348</v>
      </c>
      <c r="J4" s="11">
        <v>357</v>
      </c>
      <c r="K4" s="11">
        <v>344</v>
      </c>
      <c r="L4" s="11">
        <v>317</v>
      </c>
      <c r="M4" s="11">
        <v>272</v>
      </c>
      <c r="N4" s="11">
        <v>304</v>
      </c>
      <c r="O4" s="11">
        <v>217</v>
      </c>
      <c r="P4" s="11">
        <v>203</v>
      </c>
      <c r="Q4" s="11">
        <v>229</v>
      </c>
      <c r="R4" s="11">
        <v>223</v>
      </c>
      <c r="S4" s="11">
        <v>282</v>
      </c>
      <c r="T4" s="11">
        <v>223</v>
      </c>
      <c r="U4" s="11">
        <v>203</v>
      </c>
      <c r="V4" s="11">
        <v>211</v>
      </c>
      <c r="W4" s="11">
        <v>129</v>
      </c>
      <c r="X4" s="12">
        <f t="shared" ref="X4:X10" si="0">SUM(E4:W4)</f>
        <v>5017</v>
      </c>
      <c r="Y4" s="13">
        <f t="shared" ref="Y4:Y11" si="1">X4/X$11</f>
        <v>0.51272355646397549</v>
      </c>
      <c r="Z4" s="14" t="str">
        <f t="shared" ref="Z4:Z10" si="2">AB4&amp;CHAR(10)&amp;TEXT(X4,"##,##0")&amp;"件"&amp;CHAR(10)&amp;TEXT(Y4,"0.0%")</f>
        <v>日本国籍
5,017件
51.3%</v>
      </c>
      <c r="AA4" s="14" t="str">
        <f t="shared" ref="AA4:AA11" si="3">D4</f>
        <v>日本</v>
      </c>
      <c r="AB4" s="14" t="s">
        <v>11</v>
      </c>
      <c r="AC4" s="15"/>
      <c r="AD4" s="3">
        <f>A4</f>
        <v>0</v>
      </c>
      <c r="AE4" s="16">
        <f>X4+0.6</f>
        <v>5017.6000000000004</v>
      </c>
      <c r="AF4" s="3">
        <f>RANK(AE4,$AE$4:$AE$10)</f>
        <v>1</v>
      </c>
      <c r="AG4" s="3" t="str">
        <f>AB4</f>
        <v>日本国籍</v>
      </c>
      <c r="AH4" s="17">
        <f t="shared" ref="AH4:AI10" si="4">X4</f>
        <v>5017</v>
      </c>
      <c r="AI4" s="18">
        <f t="shared" si="4"/>
        <v>0.51272355646397549</v>
      </c>
    </row>
    <row r="5" spans="1:48" ht="13.5" customHeight="1" x14ac:dyDescent="0.15">
      <c r="A5" s="1"/>
      <c r="B5" s="1"/>
      <c r="C5" s="9">
        <v>2</v>
      </c>
      <c r="D5" s="10" t="s">
        <v>12</v>
      </c>
      <c r="E5" s="11">
        <v>64</v>
      </c>
      <c r="F5" s="11">
        <v>87</v>
      </c>
      <c r="G5" s="11">
        <v>99</v>
      </c>
      <c r="H5" s="11">
        <v>75</v>
      </c>
      <c r="I5" s="11">
        <v>93</v>
      </c>
      <c r="J5" s="11">
        <v>109</v>
      </c>
      <c r="K5" s="11">
        <v>127</v>
      </c>
      <c r="L5" s="11">
        <v>62</v>
      </c>
      <c r="M5" s="11">
        <v>70</v>
      </c>
      <c r="N5" s="11">
        <v>47</v>
      </c>
      <c r="O5" s="11">
        <v>67</v>
      </c>
      <c r="P5" s="11">
        <v>49</v>
      </c>
      <c r="Q5" s="11">
        <v>50</v>
      </c>
      <c r="R5" s="11">
        <v>91</v>
      </c>
      <c r="S5" s="11">
        <v>79</v>
      </c>
      <c r="T5" s="11">
        <v>94</v>
      </c>
      <c r="U5" s="11">
        <v>80</v>
      </c>
      <c r="V5" s="11">
        <v>88</v>
      </c>
      <c r="W5" s="11">
        <v>41</v>
      </c>
      <c r="X5" s="12">
        <f t="shared" si="0"/>
        <v>1472</v>
      </c>
      <c r="Y5" s="13">
        <f t="shared" si="1"/>
        <v>0.15043433827286662</v>
      </c>
      <c r="Z5" s="14" t="str">
        <f t="shared" si="2"/>
        <v>米国籍
1,472件
15.0%</v>
      </c>
      <c r="AA5" s="14" t="str">
        <f t="shared" si="3"/>
        <v>米国</v>
      </c>
      <c r="AB5" s="14" t="s">
        <v>13</v>
      </c>
      <c r="AC5" s="15"/>
      <c r="AE5" s="16">
        <f>X5+0.5</f>
        <v>1472.5</v>
      </c>
      <c r="AF5" s="3">
        <f t="shared" ref="AF5:AF10" si="5">RANK(AE5,$AE$4:$AE$10)</f>
        <v>2</v>
      </c>
      <c r="AG5" s="3" t="str">
        <f t="shared" ref="AG5:AG10" si="6">AB5</f>
        <v>米国籍</v>
      </c>
      <c r="AH5" s="17">
        <f t="shared" si="4"/>
        <v>1472</v>
      </c>
      <c r="AI5" s="18">
        <f t="shared" si="4"/>
        <v>0.15043433827286662</v>
      </c>
    </row>
    <row r="6" spans="1:48" ht="13.5" customHeight="1" x14ac:dyDescent="0.15">
      <c r="B6" s="19"/>
      <c r="C6" s="9">
        <v>3</v>
      </c>
      <c r="D6" s="10" t="s">
        <v>14</v>
      </c>
      <c r="E6" s="11">
        <v>33</v>
      </c>
      <c r="F6" s="11">
        <v>32</v>
      </c>
      <c r="G6" s="11">
        <v>35</v>
      </c>
      <c r="H6" s="11">
        <v>48</v>
      </c>
      <c r="I6" s="11">
        <v>41</v>
      </c>
      <c r="J6" s="11">
        <v>41</v>
      </c>
      <c r="K6" s="11">
        <v>35</v>
      </c>
      <c r="L6" s="11">
        <v>31</v>
      </c>
      <c r="M6" s="11">
        <v>46</v>
      </c>
      <c r="N6" s="11">
        <v>45</v>
      </c>
      <c r="O6" s="11">
        <v>35</v>
      </c>
      <c r="P6" s="11">
        <v>45</v>
      </c>
      <c r="Q6" s="11">
        <v>39</v>
      </c>
      <c r="R6" s="11">
        <v>37</v>
      </c>
      <c r="S6" s="11">
        <v>48</v>
      </c>
      <c r="T6" s="11">
        <v>52</v>
      </c>
      <c r="U6" s="11">
        <v>54</v>
      </c>
      <c r="V6" s="11">
        <v>57</v>
      </c>
      <c r="W6" s="11">
        <v>49</v>
      </c>
      <c r="X6" s="12">
        <f t="shared" si="0"/>
        <v>803</v>
      </c>
      <c r="Y6" s="13">
        <f t="shared" si="1"/>
        <v>8.2064384261624934E-2</v>
      </c>
      <c r="Z6" s="14" t="str">
        <f t="shared" si="2"/>
        <v>欧州国籍
803件
8.2%</v>
      </c>
      <c r="AA6" s="14" t="str">
        <f t="shared" si="3"/>
        <v>欧州</v>
      </c>
      <c r="AB6" s="14" t="s">
        <v>15</v>
      </c>
      <c r="AC6" s="15"/>
      <c r="AE6" s="16">
        <f>X6+4</f>
        <v>807</v>
      </c>
      <c r="AF6" s="3">
        <f t="shared" si="5"/>
        <v>5</v>
      </c>
      <c r="AG6" s="3" t="str">
        <f t="shared" si="6"/>
        <v>欧州国籍</v>
      </c>
      <c r="AH6" s="17">
        <f t="shared" si="4"/>
        <v>803</v>
      </c>
      <c r="AI6" s="18">
        <f t="shared" si="4"/>
        <v>8.2064384261624934E-2</v>
      </c>
    </row>
    <row r="7" spans="1:48" ht="13.5" customHeight="1" x14ac:dyDescent="0.15">
      <c r="C7" s="9">
        <v>4</v>
      </c>
      <c r="D7" s="10" t="s">
        <v>16</v>
      </c>
      <c r="E7" s="11"/>
      <c r="F7" s="11">
        <v>1</v>
      </c>
      <c r="G7" s="11">
        <v>2</v>
      </c>
      <c r="H7" s="11">
        <v>4</v>
      </c>
      <c r="I7" s="11"/>
      <c r="J7" s="11">
        <v>4</v>
      </c>
      <c r="K7" s="11"/>
      <c r="L7" s="11">
        <v>2</v>
      </c>
      <c r="M7" s="11">
        <v>4</v>
      </c>
      <c r="N7" s="11">
        <v>11</v>
      </c>
      <c r="O7" s="11">
        <v>19</v>
      </c>
      <c r="P7" s="11">
        <v>15</v>
      </c>
      <c r="Q7" s="11">
        <v>34</v>
      </c>
      <c r="R7" s="11">
        <v>47</v>
      </c>
      <c r="S7" s="11">
        <v>46</v>
      </c>
      <c r="T7" s="11">
        <v>26</v>
      </c>
      <c r="U7" s="11">
        <v>37</v>
      </c>
      <c r="V7" s="11">
        <v>47</v>
      </c>
      <c r="W7" s="11">
        <v>57</v>
      </c>
      <c r="X7" s="12">
        <f t="shared" si="0"/>
        <v>356</v>
      </c>
      <c r="Y7" s="13">
        <f t="shared" si="1"/>
        <v>3.6382217680122633E-2</v>
      </c>
      <c r="Z7" s="14" t="str">
        <f t="shared" si="2"/>
        <v>中国籍
356件
3.6%</v>
      </c>
      <c r="AA7" s="14" t="str">
        <f t="shared" si="3"/>
        <v>中国</v>
      </c>
      <c r="AB7" s="14" t="s">
        <v>17</v>
      </c>
      <c r="AC7" s="15"/>
      <c r="AE7" s="16">
        <f>X7+0.3</f>
        <v>356.3</v>
      </c>
      <c r="AF7" s="3">
        <f t="shared" si="5"/>
        <v>6</v>
      </c>
      <c r="AG7" s="3" t="str">
        <f t="shared" si="6"/>
        <v>中国籍</v>
      </c>
      <c r="AH7" s="17">
        <f t="shared" si="4"/>
        <v>356</v>
      </c>
      <c r="AI7" s="18">
        <f t="shared" si="4"/>
        <v>3.6382217680122633E-2</v>
      </c>
      <c r="AQ7" s="20"/>
      <c r="AR7" s="20"/>
      <c r="AS7" s="20"/>
      <c r="AT7" s="20"/>
      <c r="AU7" s="20"/>
      <c r="AV7" s="20"/>
    </row>
    <row r="8" spans="1:48" ht="13.5" customHeight="1" x14ac:dyDescent="0.15">
      <c r="C8" s="9">
        <v>5</v>
      </c>
      <c r="D8" s="10" t="s">
        <v>18</v>
      </c>
      <c r="E8" s="11">
        <v>7</v>
      </c>
      <c r="F8" s="11">
        <v>2</v>
      </c>
      <c r="G8" s="11">
        <v>14</v>
      </c>
      <c r="H8" s="11">
        <v>20</v>
      </c>
      <c r="I8" s="11">
        <v>20</v>
      </c>
      <c r="J8" s="11">
        <v>43</v>
      </c>
      <c r="K8" s="11">
        <v>101</v>
      </c>
      <c r="L8" s="11">
        <v>88</v>
      </c>
      <c r="M8" s="11">
        <v>86</v>
      </c>
      <c r="N8" s="11">
        <v>103</v>
      </c>
      <c r="O8" s="11">
        <v>80</v>
      </c>
      <c r="P8" s="11">
        <v>96</v>
      </c>
      <c r="Q8" s="11">
        <v>60</v>
      </c>
      <c r="R8" s="11">
        <v>97</v>
      </c>
      <c r="S8" s="11">
        <v>102</v>
      </c>
      <c r="T8" s="11">
        <v>84</v>
      </c>
      <c r="U8" s="11">
        <v>90</v>
      </c>
      <c r="V8" s="11">
        <v>67</v>
      </c>
      <c r="W8" s="11">
        <v>28</v>
      </c>
      <c r="X8" s="12">
        <f t="shared" si="0"/>
        <v>1188</v>
      </c>
      <c r="Y8" s="13">
        <f t="shared" si="1"/>
        <v>0.12141032192130813</v>
      </c>
      <c r="Z8" s="14" t="str">
        <f t="shared" si="2"/>
        <v>韓国籍
1,188件
12.1%</v>
      </c>
      <c r="AA8" s="14" t="str">
        <f t="shared" si="3"/>
        <v>韓国</v>
      </c>
      <c r="AB8" s="14" t="s">
        <v>19</v>
      </c>
      <c r="AC8" s="15"/>
      <c r="AE8" s="16">
        <f>X8+0.2</f>
        <v>1188.2</v>
      </c>
      <c r="AF8" s="3">
        <f t="shared" si="5"/>
        <v>3</v>
      </c>
      <c r="AG8" s="3" t="str">
        <f t="shared" si="6"/>
        <v>韓国籍</v>
      </c>
      <c r="AH8" s="17">
        <f t="shared" si="4"/>
        <v>1188</v>
      </c>
      <c r="AI8" s="18">
        <f t="shared" si="4"/>
        <v>0.12141032192130813</v>
      </c>
      <c r="AQ8" s="20"/>
      <c r="AR8" s="20"/>
      <c r="AS8" s="20"/>
      <c r="AT8" s="20"/>
      <c r="AU8" s="20"/>
      <c r="AV8" s="20"/>
    </row>
    <row r="9" spans="1:48" ht="13.5" customHeight="1" x14ac:dyDescent="0.15">
      <c r="C9" s="9">
        <v>6</v>
      </c>
      <c r="D9" s="10" t="s">
        <v>0</v>
      </c>
      <c r="E9" s="11">
        <v>7</v>
      </c>
      <c r="F9" s="11">
        <v>11</v>
      </c>
      <c r="G9" s="11">
        <v>22</v>
      </c>
      <c r="H9" s="11">
        <v>14</v>
      </c>
      <c r="I9" s="11">
        <v>33</v>
      </c>
      <c r="J9" s="11">
        <v>49</v>
      </c>
      <c r="K9" s="11">
        <v>45</v>
      </c>
      <c r="L9" s="11">
        <v>74</v>
      </c>
      <c r="M9" s="11">
        <v>114</v>
      </c>
      <c r="N9" s="11">
        <v>61</v>
      </c>
      <c r="O9" s="11">
        <v>45</v>
      </c>
      <c r="P9" s="11">
        <v>61</v>
      </c>
      <c r="Q9" s="11">
        <v>39</v>
      </c>
      <c r="R9" s="11">
        <v>43</v>
      </c>
      <c r="S9" s="11">
        <v>33</v>
      </c>
      <c r="T9" s="11">
        <v>64</v>
      </c>
      <c r="U9" s="11">
        <v>51</v>
      </c>
      <c r="V9" s="11">
        <v>34</v>
      </c>
      <c r="W9" s="11">
        <v>17</v>
      </c>
      <c r="X9" s="12">
        <f t="shared" si="0"/>
        <v>817</v>
      </c>
      <c r="Y9" s="13">
        <f t="shared" si="1"/>
        <v>8.3495145631067955E-2</v>
      </c>
      <c r="Z9" s="14" t="str">
        <f t="shared" si="2"/>
        <v>台湾籍
817件
8.3%</v>
      </c>
      <c r="AA9" s="14" t="str">
        <f t="shared" si="3"/>
        <v>台湾</v>
      </c>
      <c r="AB9" s="14" t="s">
        <v>20</v>
      </c>
      <c r="AC9" s="15"/>
      <c r="AE9" s="16">
        <f>X9+0.1</f>
        <v>817.1</v>
      </c>
      <c r="AF9" s="3">
        <f t="shared" si="5"/>
        <v>4</v>
      </c>
      <c r="AG9" s="3" t="str">
        <f t="shared" si="6"/>
        <v>台湾籍</v>
      </c>
      <c r="AH9" s="17">
        <f t="shared" si="4"/>
        <v>817</v>
      </c>
      <c r="AI9" s="18">
        <f t="shared" si="4"/>
        <v>8.3495145631067955E-2</v>
      </c>
      <c r="AQ9" s="20"/>
      <c r="AR9" s="20"/>
      <c r="AS9" s="20"/>
      <c r="AT9" s="20"/>
      <c r="AU9" s="20"/>
      <c r="AV9" s="20"/>
    </row>
    <row r="10" spans="1:48" ht="13.5" customHeight="1" x14ac:dyDescent="0.15">
      <c r="C10" s="3">
        <v>9</v>
      </c>
      <c r="D10" s="11" t="s">
        <v>1</v>
      </c>
      <c r="E10" s="11"/>
      <c r="F10" s="11">
        <v>5</v>
      </c>
      <c r="G10" s="11">
        <v>5</v>
      </c>
      <c r="H10" s="11">
        <v>2</v>
      </c>
      <c r="I10" s="11">
        <v>10</v>
      </c>
      <c r="J10" s="11">
        <v>7</v>
      </c>
      <c r="K10" s="11">
        <v>10</v>
      </c>
      <c r="L10" s="11">
        <v>7</v>
      </c>
      <c r="M10" s="11">
        <v>13</v>
      </c>
      <c r="N10" s="11">
        <v>2</v>
      </c>
      <c r="O10" s="11">
        <v>2</v>
      </c>
      <c r="P10" s="11">
        <v>16</v>
      </c>
      <c r="Q10" s="11">
        <v>12</v>
      </c>
      <c r="R10" s="11">
        <v>3</v>
      </c>
      <c r="S10" s="11">
        <v>5</v>
      </c>
      <c r="T10" s="11">
        <v>11</v>
      </c>
      <c r="U10" s="11">
        <v>12</v>
      </c>
      <c r="V10" s="11">
        <v>9</v>
      </c>
      <c r="W10" s="11">
        <v>1</v>
      </c>
      <c r="X10" s="12">
        <f t="shared" si="0"/>
        <v>132</v>
      </c>
      <c r="Y10" s="13">
        <f t="shared" si="1"/>
        <v>1.3490035769034237E-2</v>
      </c>
      <c r="Z10" s="11" t="str">
        <f t="shared" si="2"/>
        <v>その他
132件
1.3%</v>
      </c>
      <c r="AA10" s="11" t="str">
        <f t="shared" si="3"/>
        <v>その他</v>
      </c>
      <c r="AB10" s="11" t="s">
        <v>1</v>
      </c>
      <c r="AE10" s="16">
        <f>X10</f>
        <v>132</v>
      </c>
      <c r="AF10" s="3">
        <f t="shared" si="5"/>
        <v>7</v>
      </c>
      <c r="AG10" s="3" t="str">
        <f t="shared" si="6"/>
        <v>その他</v>
      </c>
      <c r="AH10" s="17">
        <f t="shared" si="4"/>
        <v>132</v>
      </c>
      <c r="AI10" s="18">
        <f t="shared" si="4"/>
        <v>1.3490035769034237E-2</v>
      </c>
      <c r="AQ10" s="20"/>
      <c r="AR10" s="20"/>
      <c r="AS10" s="20"/>
      <c r="AT10" s="20"/>
      <c r="AU10" s="20"/>
      <c r="AV10" s="20"/>
    </row>
    <row r="11" spans="1:48" ht="13.5" customHeight="1" x14ac:dyDescent="0.15">
      <c r="C11" s="19"/>
      <c r="D11" s="28" t="s">
        <v>4</v>
      </c>
      <c r="E11" s="29">
        <f t="shared" ref="E11:X11" si="7">SUM(E4:E10)</f>
        <v>314</v>
      </c>
      <c r="F11" s="29">
        <f t="shared" si="7"/>
        <v>411</v>
      </c>
      <c r="G11" s="29">
        <f t="shared" si="7"/>
        <v>525</v>
      </c>
      <c r="H11" s="29">
        <f t="shared" si="7"/>
        <v>494</v>
      </c>
      <c r="I11" s="29">
        <f t="shared" si="7"/>
        <v>545</v>
      </c>
      <c r="J11" s="29">
        <f t="shared" si="7"/>
        <v>610</v>
      </c>
      <c r="K11" s="29">
        <f t="shared" si="7"/>
        <v>662</v>
      </c>
      <c r="L11" s="29">
        <f t="shared" si="7"/>
        <v>581</v>
      </c>
      <c r="M11" s="29">
        <f t="shared" si="7"/>
        <v>605</v>
      </c>
      <c r="N11" s="29">
        <f t="shared" si="7"/>
        <v>573</v>
      </c>
      <c r="O11" s="29">
        <f t="shared" si="7"/>
        <v>465</v>
      </c>
      <c r="P11" s="29">
        <f t="shared" si="7"/>
        <v>485</v>
      </c>
      <c r="Q11" s="29">
        <f t="shared" si="7"/>
        <v>463</v>
      </c>
      <c r="R11" s="29">
        <f t="shared" si="7"/>
        <v>541</v>
      </c>
      <c r="S11" s="29">
        <f t="shared" si="7"/>
        <v>595</v>
      </c>
      <c r="T11" s="29">
        <f t="shared" si="7"/>
        <v>554</v>
      </c>
      <c r="U11" s="29">
        <f t="shared" si="7"/>
        <v>527</v>
      </c>
      <c r="V11" s="29">
        <f t="shared" si="7"/>
        <v>513</v>
      </c>
      <c r="W11" s="29">
        <f t="shared" si="7"/>
        <v>322</v>
      </c>
      <c r="X11" s="29">
        <f t="shared" si="7"/>
        <v>9785</v>
      </c>
      <c r="Y11" s="30">
        <f t="shared" si="1"/>
        <v>1</v>
      </c>
      <c r="Z11" s="31" t="str">
        <f>AB11&amp;CHAR(10)&amp;TEXT(X11,"##,##0")&amp;"件"</f>
        <v>合計
9,785件</v>
      </c>
      <c r="AA11" s="32" t="str">
        <f t="shared" si="3"/>
        <v>合計</v>
      </c>
      <c r="AB11" s="31" t="s">
        <v>4</v>
      </c>
      <c r="AC11" s="33">
        <f>SUM(E11:W11)</f>
        <v>9785</v>
      </c>
      <c r="AQ11" s="20"/>
      <c r="AR11" s="20"/>
      <c r="AS11" s="20"/>
      <c r="AT11" s="20"/>
      <c r="AU11" s="20"/>
      <c r="AV11" s="20"/>
    </row>
    <row r="12" spans="1:48" ht="13.5" customHeight="1" x14ac:dyDescent="0.15">
      <c r="B12" s="19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48" ht="13.5" customHeight="1" x14ac:dyDescent="0.15">
      <c r="A13" s="2"/>
      <c r="B13" s="2"/>
      <c r="C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V13" s="20"/>
    </row>
    <row r="14" spans="1:48" ht="13.5" customHeight="1" x14ac:dyDescent="0.15">
      <c r="A14" s="2"/>
      <c r="B14" s="2"/>
      <c r="C14" s="2"/>
      <c r="D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V14" s="20"/>
    </row>
    <row r="15" spans="1:48" ht="13.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Q15" s="20"/>
      <c r="AR15" s="20"/>
      <c r="AS15" s="20"/>
      <c r="AT15" s="20"/>
      <c r="AU15" s="20"/>
      <c r="AV15" s="20"/>
    </row>
    <row r="16" spans="1:48" ht="13.5" customHeight="1" x14ac:dyDescent="0.15">
      <c r="A16" s="2"/>
      <c r="B16" s="2"/>
      <c r="C16" s="2"/>
      <c r="D16" s="2"/>
      <c r="E16" s="2" t="s">
        <v>61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E16" s="3" t="s">
        <v>21</v>
      </c>
      <c r="AL16" s="3" t="str">
        <f>AE16&amp;"の"&amp;AE17&amp;"は"&amp;AF17&amp;"で、"&amp;AG18&amp;"で"</f>
        <v>ファミリー件数（1999～2017年）の合計は9,785件で、出願人国籍別で</v>
      </c>
      <c r="AQ16" s="20"/>
      <c r="AR16" s="20"/>
      <c r="AS16" s="20"/>
      <c r="AT16" s="20"/>
      <c r="AU16" s="20"/>
      <c r="AV16" s="20"/>
    </row>
    <row r="17" spans="1:48" ht="13.5" customHeight="1" x14ac:dyDescent="0.15">
      <c r="A17" s="2"/>
      <c r="B17" s="2"/>
      <c r="C17" s="2"/>
      <c r="D17" s="2"/>
      <c r="F17" s="2" t="s">
        <v>62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E17" s="3" t="s">
        <v>22</v>
      </c>
      <c r="AF17" s="3" t="str">
        <f>TEXT(X11,"#,##0")&amp;"件"</f>
        <v>9,785件</v>
      </c>
      <c r="AL17" s="18" t="str">
        <f>AE19&amp;"のは"&amp;AF19&amp;"の"&amp;AG19&amp;"で全体の"</f>
        <v>最も多いのは日本国籍の5,017件で全体の</v>
      </c>
      <c r="AQ17" s="20"/>
      <c r="AR17" s="20"/>
      <c r="AS17" s="20"/>
      <c r="AT17" s="20"/>
      <c r="AU17" s="20"/>
      <c r="AV17" s="20"/>
    </row>
    <row r="18" spans="1:48" ht="13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E18" s="3" t="s">
        <v>23</v>
      </c>
      <c r="AG18" s="3" t="s">
        <v>24</v>
      </c>
      <c r="AL18" s="21">
        <f>INT(AI19*1000+0.5)/10</f>
        <v>51.3</v>
      </c>
      <c r="AM18" s="3" t="s">
        <v>25</v>
      </c>
      <c r="AQ18" s="20"/>
      <c r="AR18" s="20"/>
      <c r="AS18" s="20"/>
      <c r="AT18" s="20"/>
      <c r="AU18" s="20"/>
      <c r="AV18" s="20"/>
    </row>
    <row r="19" spans="1:48" ht="13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E19" s="3" t="s">
        <v>26</v>
      </c>
      <c r="AF19" s="3" t="str">
        <f>VLOOKUP(1,$AF$4:$AI$10,2,0)</f>
        <v>日本国籍</v>
      </c>
      <c r="AG19" s="3" t="str">
        <f>TEXT(VLOOKUP(1,$AF$4:$AI$10,3,0),"#,##0")&amp;"件"</f>
        <v>5,017件</v>
      </c>
      <c r="AI19" s="18">
        <f>VLOOKUP(1,$AF$4:$AI$10,4,0)</f>
        <v>0.51272355646397549</v>
      </c>
      <c r="AL19" s="3" t="str">
        <f>AE20</f>
        <v>次いで、</v>
      </c>
      <c r="AM19" s="3" t="str">
        <f>AF20&amp;"の"&amp;AG20&amp;AH20</f>
        <v>米国籍の1,472件(</v>
      </c>
      <c r="AQ19" s="20"/>
      <c r="AR19" s="20"/>
      <c r="AS19" s="20"/>
      <c r="AT19" s="20"/>
      <c r="AU19" s="20"/>
      <c r="AV19" s="20"/>
    </row>
    <row r="20" spans="1:48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E20" s="3" t="s">
        <v>27</v>
      </c>
      <c r="AF20" s="3" t="str">
        <f>VLOOKUP(2,$AF$4:$AI$10,2,0)</f>
        <v>米国籍</v>
      </c>
      <c r="AG20" s="3" t="str">
        <f>TEXT(VLOOKUP(2,$AF$4:$AI$10,3,0),"#,##0")&amp;"件"</f>
        <v>1,472件</v>
      </c>
      <c r="AH20" s="3" t="s">
        <v>28</v>
      </c>
      <c r="AI20" s="18">
        <f>VLOOKUP(2,$AF$4:$AI$10,4,0)</f>
        <v>0.15043433827286662</v>
      </c>
      <c r="AJ20" s="3" t="s">
        <v>29</v>
      </c>
      <c r="AL20" s="21">
        <f>INT(AI21*1000+0.5)/10</f>
        <v>12.1</v>
      </c>
      <c r="AM20" s="22" t="str">
        <f>"％"&amp;AJ20</f>
        <v>％)、</v>
      </c>
      <c r="AO20" s="22"/>
      <c r="AP20" s="22"/>
      <c r="AQ20" s="20"/>
      <c r="AR20" s="20"/>
      <c r="AS20" s="20"/>
      <c r="AT20" s="20"/>
      <c r="AU20" s="20"/>
      <c r="AV20" s="20"/>
    </row>
    <row r="21" spans="1:48" ht="13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F21" s="3" t="str">
        <f>VLOOKUP(3,$AF$4:$AI$10,2,0)</f>
        <v>韓国籍</v>
      </c>
      <c r="AG21" s="3" t="str">
        <f>TEXT(VLOOKUP(3,$AF$4:$AI$10,3,0),"#,##0")&amp;"件"</f>
        <v>1,188件</v>
      </c>
      <c r="AH21" s="3" t="s">
        <v>28</v>
      </c>
      <c r="AI21" s="18">
        <f>VLOOKUP(3,$AF$4:$AI$10,4,0)</f>
        <v>0.12141032192130813</v>
      </c>
      <c r="AJ21" s="3" t="s">
        <v>29</v>
      </c>
      <c r="AL21" s="3" t="str">
        <f>AF21&amp;"が"&amp;AG21&amp;AH21</f>
        <v>韓国籍が1,188件(</v>
      </c>
      <c r="AN21" s="21">
        <f>INT(AI21*1000+0.5)/10</f>
        <v>12.1</v>
      </c>
      <c r="AO21" s="22" t="str">
        <f>"％"&amp;AJ21</f>
        <v>％)、</v>
      </c>
      <c r="AQ21" s="20"/>
      <c r="AR21" s="20"/>
      <c r="AS21" s="20"/>
      <c r="AT21" s="20"/>
      <c r="AU21" s="20"/>
      <c r="AV21" s="20"/>
    </row>
    <row r="22" spans="1:48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F22" s="3" t="str">
        <f>VLOOKUP(4,$AF$4:$AI$10,2,0)</f>
        <v>台湾籍</v>
      </c>
      <c r="AG22" s="3" t="str">
        <f>TEXT(VLOOKUP(4,$AF$4:$AI$10,3,0),"#,##0")&amp;"件"</f>
        <v>817件</v>
      </c>
      <c r="AH22" s="3" t="s">
        <v>28</v>
      </c>
      <c r="AI22" s="18">
        <f>VLOOKUP(4,$AF$4:$AI$10,4,0)</f>
        <v>8.3495145631067955E-2</v>
      </c>
      <c r="AJ22" s="3" t="s">
        <v>29</v>
      </c>
      <c r="AL22" s="3" t="str">
        <f>AF22&amp;"が"&amp;AG22&amp;AH22</f>
        <v>台湾籍が817件(</v>
      </c>
      <c r="AN22" s="21">
        <f>INT(AI22*1000+0.5)/10</f>
        <v>8.3000000000000007</v>
      </c>
      <c r="AO22" s="22" t="str">
        <f>"％"&amp;AJ22</f>
        <v>％)、</v>
      </c>
      <c r="AP22" s="22"/>
      <c r="AQ22" s="20"/>
      <c r="AR22" s="20"/>
      <c r="AS22" s="20"/>
      <c r="AT22" s="20"/>
      <c r="AU22" s="20"/>
      <c r="AV22" s="20"/>
    </row>
    <row r="23" spans="1:48" ht="13.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F23" s="3" t="str">
        <f>VLOOKUP(5,$AF$4:$AI$10,2,0)</f>
        <v>欧州国籍</v>
      </c>
      <c r="AG23" s="3" t="str">
        <f>TEXT(VLOOKUP(5,$AF$4:$AI$10,3,0),"#,##0")&amp;"件"</f>
        <v>803件</v>
      </c>
      <c r="AH23" s="3" t="s">
        <v>28</v>
      </c>
      <c r="AI23" s="18">
        <f>VLOOKUP(5,$AF$4:$AI$10,4,0)</f>
        <v>8.2064384261624934E-2</v>
      </c>
      <c r="AJ23" s="3" t="s">
        <v>29</v>
      </c>
      <c r="AL23" s="3" t="str">
        <f>AF23&amp;"が"&amp;AG23&amp;AH23</f>
        <v>欧州国籍が803件(</v>
      </c>
      <c r="AN23" s="21">
        <f>INT(AI23*1000+0.5)/10</f>
        <v>8.1999999999999993</v>
      </c>
      <c r="AO23" s="22" t="str">
        <f>"％"&amp;AJ23</f>
        <v>％)、</v>
      </c>
      <c r="AQ23" s="20"/>
      <c r="AR23" s="20"/>
      <c r="AS23" s="20"/>
      <c r="AT23" s="20"/>
      <c r="AU23" s="20"/>
      <c r="AV23" s="20"/>
    </row>
    <row r="24" spans="1:48" ht="13.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F24" s="3" t="str">
        <f>VLOOKUP(6,$AF$4:$AI$10,2,0)</f>
        <v>中国籍</v>
      </c>
      <c r="AG24" s="3" t="str">
        <f>TEXT(VLOOKUP(6,$AF$4:$AI$10,3,0),"#,##0")&amp;"件"</f>
        <v>356件</v>
      </c>
      <c r="AH24" s="3" t="s">
        <v>28</v>
      </c>
      <c r="AI24" s="18">
        <f>VLOOKUP(6,$AF$4:$AI$10,4,0)</f>
        <v>3.6382217680122633E-2</v>
      </c>
      <c r="AJ24" s="3" t="s">
        <v>29</v>
      </c>
      <c r="AL24" s="3" t="str">
        <f>AF24&amp;"が"&amp;AG24&amp;AH24</f>
        <v>中国籍が356件(</v>
      </c>
      <c r="AN24" s="21">
        <f>INT(AI24*1000+0.5)/10</f>
        <v>3.6</v>
      </c>
      <c r="AO24" s="22" t="str">
        <f>"％"&amp;AJ24</f>
        <v>％)、</v>
      </c>
      <c r="AQ24" s="22"/>
      <c r="AR24" s="22"/>
      <c r="AS24" s="20"/>
      <c r="AT24" s="20"/>
      <c r="AU24" s="20"/>
      <c r="AV24" s="20"/>
    </row>
    <row r="25" spans="1:48" ht="13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F25" s="3" t="str">
        <f>VLOOKUP(7,$AF$4:$AI$10,2,0)</f>
        <v>その他</v>
      </c>
      <c r="AG25" s="3" t="str">
        <f>TEXT(VLOOKUP(7,$AF$4:$AI$10,3,0),"#,##0")&amp;"件"</f>
        <v>132件</v>
      </c>
      <c r="AH25" s="3" t="s">
        <v>28</v>
      </c>
      <c r="AI25" s="18">
        <f>VLOOKUP(7,$AF$4:$AI$10,4,0)</f>
        <v>1.3490035769034237E-2</v>
      </c>
      <c r="AJ25" s="3" t="s">
        <v>30</v>
      </c>
      <c r="AL25" s="3" t="str">
        <f>AF25&amp;"が"&amp;AG25&amp;AH25</f>
        <v>その他が132件(</v>
      </c>
      <c r="AN25" s="21">
        <f>INT(AI25*1000+0.5)/10</f>
        <v>1.3</v>
      </c>
      <c r="AO25" s="3" t="str">
        <f>"％"&amp;AJ25</f>
        <v>％)</v>
      </c>
      <c r="AP25" s="3" t="s">
        <v>31</v>
      </c>
      <c r="AQ25" s="22"/>
      <c r="AR25" s="22"/>
      <c r="AS25" s="20"/>
      <c r="AT25" s="20"/>
      <c r="AU25" s="20"/>
      <c r="AV25" s="20"/>
    </row>
    <row r="26" spans="1:48" ht="13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M26" s="22"/>
      <c r="AN26" s="22"/>
      <c r="AO26" s="22"/>
      <c r="AP26" s="22"/>
      <c r="AQ26" s="20"/>
      <c r="AR26" s="20"/>
      <c r="AS26" s="20"/>
      <c r="AT26" s="20"/>
      <c r="AU26" s="20"/>
      <c r="AV26" s="20"/>
    </row>
    <row r="27" spans="1:48" ht="13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E27" s="34" t="str">
        <f>AL16&amp;AL17&amp;AL18&amp;AM18&amp;AL19&amp;AM19&amp;AL20&amp;AM20&amp;AL21&amp;AN21&amp;AO21&amp;AL22&amp;AN22&amp;AO22&amp;AL23&amp;AN23&amp;AO23&amp;AL24&amp;AN24&amp;AO24&amp;AL25&amp;AN25&amp;AO25&amp;AP25</f>
        <v>ファミリー件数（1999～2017年）の合計は9,785件で、出願人国籍別で最も多いのは日本国籍の5,017件で全体の51.3％を占めている。次いで、米国籍の1,472件(12.1％)、韓国籍が1,188件(12.1％)、台湾籍が817件(8.3％)、欧州国籍が803件(8.2％)、中国籍が356件(3.6％)、その他が132件(1.3％)である。</v>
      </c>
      <c r="AF27" s="35"/>
      <c r="AG27" s="35"/>
      <c r="AH27" s="35"/>
      <c r="AI27" s="35"/>
      <c r="AJ27" s="35"/>
      <c r="AK27" s="35"/>
      <c r="AL27" s="36"/>
      <c r="AM27" s="22"/>
      <c r="AN27" s="22"/>
      <c r="AO27" s="22"/>
      <c r="AP27" s="22"/>
      <c r="AQ27" s="20"/>
      <c r="AR27" s="20"/>
      <c r="AS27" s="20"/>
      <c r="AT27" s="20"/>
      <c r="AU27" s="20"/>
      <c r="AV27" s="20"/>
    </row>
    <row r="28" spans="1:48" ht="13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E28" s="37"/>
      <c r="AF28" s="38"/>
      <c r="AG28" s="38"/>
      <c r="AH28" s="38"/>
      <c r="AI28" s="38"/>
      <c r="AJ28" s="38"/>
      <c r="AK28" s="38"/>
      <c r="AL28" s="39"/>
      <c r="AQ28" s="20"/>
      <c r="AR28" s="20"/>
      <c r="AS28" s="20"/>
      <c r="AT28" s="20"/>
      <c r="AU28" s="20"/>
      <c r="AV28" s="20"/>
    </row>
    <row r="29" spans="1:48" ht="13.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E29" s="37"/>
      <c r="AF29" s="38"/>
      <c r="AG29" s="38"/>
      <c r="AH29" s="38"/>
      <c r="AI29" s="38"/>
      <c r="AJ29" s="38"/>
      <c r="AK29" s="38"/>
      <c r="AL29" s="39"/>
      <c r="AM29" s="22"/>
      <c r="AN29" s="22"/>
      <c r="AO29" s="22"/>
      <c r="AP29" s="22"/>
      <c r="AQ29" s="20"/>
      <c r="AR29" s="20"/>
      <c r="AS29" s="20"/>
      <c r="AT29" s="20"/>
      <c r="AU29" s="20"/>
    </row>
    <row r="30" spans="1:48" ht="13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E30" s="37"/>
      <c r="AF30" s="38"/>
      <c r="AG30" s="38"/>
      <c r="AH30" s="38"/>
      <c r="AI30" s="38"/>
      <c r="AJ30" s="38"/>
      <c r="AK30" s="38"/>
      <c r="AL30" s="39"/>
      <c r="AQ30" s="20"/>
      <c r="AR30" s="20"/>
      <c r="AS30" s="20"/>
      <c r="AT30" s="20"/>
      <c r="AU30" s="20"/>
    </row>
    <row r="31" spans="1:48" ht="13.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E31" s="37"/>
      <c r="AF31" s="38"/>
      <c r="AG31" s="38"/>
      <c r="AH31" s="38"/>
      <c r="AI31" s="38"/>
      <c r="AJ31" s="38"/>
      <c r="AK31" s="38"/>
      <c r="AL31" s="39"/>
      <c r="AQ31" s="20"/>
      <c r="AR31" s="20"/>
      <c r="AS31" s="20"/>
      <c r="AT31" s="20"/>
      <c r="AU31" s="20"/>
    </row>
    <row r="32" spans="1:48" ht="13.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E32" s="37"/>
      <c r="AF32" s="38"/>
      <c r="AG32" s="38"/>
      <c r="AH32" s="38"/>
      <c r="AI32" s="38"/>
      <c r="AJ32" s="38"/>
      <c r="AK32" s="38"/>
      <c r="AL32" s="39"/>
      <c r="AQ32" s="20"/>
      <c r="AR32" s="20"/>
      <c r="AS32" s="20"/>
      <c r="AT32" s="20"/>
      <c r="AU32" s="20"/>
    </row>
    <row r="33" spans="1:47" ht="13.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E33" s="37"/>
      <c r="AF33" s="38"/>
      <c r="AG33" s="38"/>
      <c r="AH33" s="38"/>
      <c r="AI33" s="38"/>
      <c r="AJ33" s="38"/>
      <c r="AK33" s="38"/>
      <c r="AL33" s="39"/>
      <c r="AM33" s="22"/>
      <c r="AN33" s="22"/>
      <c r="AO33" s="22"/>
      <c r="AP33" s="22"/>
      <c r="AQ33" s="20"/>
      <c r="AR33" s="20"/>
      <c r="AS33" s="20"/>
      <c r="AT33" s="20"/>
      <c r="AU33" s="20"/>
    </row>
    <row r="34" spans="1:47" ht="13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E34" s="37"/>
      <c r="AF34" s="38"/>
      <c r="AG34" s="38"/>
      <c r="AH34" s="38"/>
      <c r="AI34" s="38"/>
      <c r="AJ34" s="38"/>
      <c r="AK34" s="38"/>
      <c r="AL34" s="39"/>
      <c r="AM34" s="22"/>
      <c r="AN34" s="22"/>
      <c r="AO34" s="22"/>
      <c r="AP34" s="22"/>
    </row>
    <row r="35" spans="1:47" ht="13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E35" s="37"/>
      <c r="AF35" s="38"/>
      <c r="AG35" s="38"/>
      <c r="AH35" s="38"/>
      <c r="AI35" s="38"/>
      <c r="AJ35" s="38"/>
      <c r="AK35" s="38"/>
      <c r="AL35" s="39"/>
    </row>
    <row r="36" spans="1:47" ht="13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E36" s="40"/>
      <c r="AF36" s="41"/>
      <c r="AG36" s="41"/>
      <c r="AH36" s="41"/>
      <c r="AI36" s="41"/>
      <c r="AJ36" s="41"/>
      <c r="AK36" s="41"/>
      <c r="AL36" s="42"/>
    </row>
    <row r="37" spans="1:47" ht="13.5" customHeight="1" x14ac:dyDescent="0.15">
      <c r="A37" s="2"/>
      <c r="B37" s="2"/>
      <c r="C37" s="2"/>
      <c r="D37" s="2"/>
      <c r="E37" s="2" t="s">
        <v>63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47" ht="13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47" ht="13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47" ht="13.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"/>
      <c r="AB40" s="2"/>
      <c r="AC40" s="2"/>
    </row>
    <row r="41" spans="1:47" ht="13.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"/>
      <c r="AB41" s="2"/>
      <c r="AC41" s="2"/>
    </row>
    <row r="42" spans="1:47" ht="13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"/>
      <c r="AB42" s="2"/>
      <c r="AC42" s="2"/>
    </row>
    <row r="43" spans="1:47" ht="13.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"/>
      <c r="AB43" s="2"/>
      <c r="AC43" s="2"/>
    </row>
    <row r="44" spans="1:47" ht="13.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"/>
      <c r="AB44" s="2"/>
      <c r="AC44" s="2"/>
    </row>
    <row r="45" spans="1:47" ht="13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"/>
      <c r="AB45" s="2"/>
      <c r="AC45" s="2"/>
    </row>
    <row r="46" spans="1:47" ht="13.5" customHeight="1" x14ac:dyDescent="0.15">
      <c r="A46" s="2"/>
      <c r="B46" s="2"/>
      <c r="C46" s="2"/>
      <c r="D46" s="24" t="s">
        <v>32</v>
      </c>
      <c r="E46" s="24" t="s">
        <v>33</v>
      </c>
      <c r="F46" s="24" t="s">
        <v>34</v>
      </c>
      <c r="G46" s="24" t="s">
        <v>35</v>
      </c>
      <c r="H46" s="24" t="s">
        <v>36</v>
      </c>
      <c r="I46" s="24" t="s">
        <v>37</v>
      </c>
      <c r="J46" s="24" t="s">
        <v>38</v>
      </c>
      <c r="K46" s="24" t="s">
        <v>39</v>
      </c>
      <c r="L46" s="24" t="s">
        <v>40</v>
      </c>
      <c r="M46" s="24" t="s">
        <v>41</v>
      </c>
      <c r="N46" s="24" t="s">
        <v>42</v>
      </c>
      <c r="O46" s="24" t="s">
        <v>43</v>
      </c>
      <c r="P46" s="24" t="s">
        <v>44</v>
      </c>
      <c r="Q46" s="24" t="s">
        <v>45</v>
      </c>
      <c r="R46" s="24" t="s">
        <v>46</v>
      </c>
      <c r="S46" s="24" t="s">
        <v>47</v>
      </c>
      <c r="T46" s="24" t="s">
        <v>48</v>
      </c>
      <c r="U46" s="24" t="s">
        <v>49</v>
      </c>
      <c r="V46" s="24" t="s">
        <v>50</v>
      </c>
      <c r="W46" s="24" t="s">
        <v>51</v>
      </c>
      <c r="X46" s="24" t="s">
        <v>52</v>
      </c>
      <c r="Y46" s="23"/>
      <c r="Z46" s="23"/>
      <c r="AA46" s="2"/>
      <c r="AB46" s="2"/>
      <c r="AC46" s="2"/>
    </row>
    <row r="47" spans="1:47" ht="13.5" customHeight="1" x14ac:dyDescent="0.15">
      <c r="A47" s="2"/>
      <c r="B47" s="2"/>
      <c r="C47" s="2"/>
      <c r="D47" s="25" t="s">
        <v>53</v>
      </c>
      <c r="E47" s="26">
        <v>5017</v>
      </c>
      <c r="F47" s="26">
        <v>203</v>
      </c>
      <c r="G47" s="26">
        <v>273</v>
      </c>
      <c r="H47" s="26">
        <v>348</v>
      </c>
      <c r="I47" s="26">
        <v>331</v>
      </c>
      <c r="J47" s="26">
        <v>348</v>
      </c>
      <c r="K47" s="26">
        <v>357</v>
      </c>
      <c r="L47" s="26">
        <v>344</v>
      </c>
      <c r="M47" s="26">
        <v>317</v>
      </c>
      <c r="N47" s="26">
        <v>272</v>
      </c>
      <c r="O47" s="26">
        <v>304</v>
      </c>
      <c r="P47" s="26">
        <v>217</v>
      </c>
      <c r="Q47" s="26">
        <v>203</v>
      </c>
      <c r="R47" s="26">
        <v>229</v>
      </c>
      <c r="S47" s="26">
        <v>223</v>
      </c>
      <c r="T47" s="26">
        <v>282</v>
      </c>
      <c r="U47" s="26">
        <v>223</v>
      </c>
      <c r="V47" s="26">
        <v>203</v>
      </c>
      <c r="W47" s="26">
        <v>211</v>
      </c>
      <c r="X47" s="26">
        <v>129</v>
      </c>
      <c r="Y47" s="23"/>
      <c r="Z47" s="23"/>
      <c r="AA47" s="2"/>
      <c r="AB47" s="2"/>
      <c r="AC47" s="2"/>
    </row>
    <row r="48" spans="1:47" ht="13.5" customHeight="1" x14ac:dyDescent="0.15">
      <c r="A48" s="2"/>
      <c r="B48" s="2"/>
      <c r="C48" s="2"/>
      <c r="D48" s="25" t="s">
        <v>54</v>
      </c>
      <c r="E48" s="26">
        <v>1472</v>
      </c>
      <c r="F48" s="26">
        <v>64</v>
      </c>
      <c r="G48" s="26">
        <v>87</v>
      </c>
      <c r="H48" s="26">
        <v>99</v>
      </c>
      <c r="I48" s="26">
        <v>75</v>
      </c>
      <c r="J48" s="26">
        <v>93</v>
      </c>
      <c r="K48" s="26">
        <v>109</v>
      </c>
      <c r="L48" s="26">
        <v>127</v>
      </c>
      <c r="M48" s="26">
        <v>62</v>
      </c>
      <c r="N48" s="26">
        <v>70</v>
      </c>
      <c r="O48" s="26">
        <v>47</v>
      </c>
      <c r="P48" s="26">
        <v>67</v>
      </c>
      <c r="Q48" s="26">
        <v>49</v>
      </c>
      <c r="R48" s="26">
        <v>50</v>
      </c>
      <c r="S48" s="26">
        <v>91</v>
      </c>
      <c r="T48" s="26">
        <v>79</v>
      </c>
      <c r="U48" s="26">
        <v>94</v>
      </c>
      <c r="V48" s="26">
        <v>80</v>
      </c>
      <c r="W48" s="26">
        <v>88</v>
      </c>
      <c r="X48" s="26">
        <v>41</v>
      </c>
      <c r="Y48" s="23"/>
      <c r="Z48" s="23"/>
      <c r="AA48" s="2"/>
      <c r="AB48" s="2"/>
      <c r="AC48" s="2"/>
    </row>
    <row r="49" spans="1:29" ht="13.5" customHeight="1" x14ac:dyDescent="0.15">
      <c r="A49" s="2"/>
      <c r="B49" s="2"/>
      <c r="C49" s="2"/>
      <c r="D49" s="25" t="s">
        <v>55</v>
      </c>
      <c r="E49" s="26">
        <v>803</v>
      </c>
      <c r="F49" s="26">
        <v>33</v>
      </c>
      <c r="G49" s="26">
        <v>32</v>
      </c>
      <c r="H49" s="26">
        <v>35</v>
      </c>
      <c r="I49" s="26">
        <v>48</v>
      </c>
      <c r="J49" s="26">
        <v>41</v>
      </c>
      <c r="K49" s="26">
        <v>41</v>
      </c>
      <c r="L49" s="26">
        <v>35</v>
      </c>
      <c r="M49" s="26">
        <v>31</v>
      </c>
      <c r="N49" s="26">
        <v>46</v>
      </c>
      <c r="O49" s="26">
        <v>45</v>
      </c>
      <c r="P49" s="26">
        <v>35</v>
      </c>
      <c r="Q49" s="26">
        <v>45</v>
      </c>
      <c r="R49" s="26">
        <v>39</v>
      </c>
      <c r="S49" s="26">
        <v>37</v>
      </c>
      <c r="T49" s="26">
        <v>48</v>
      </c>
      <c r="U49" s="26">
        <v>52</v>
      </c>
      <c r="V49" s="26">
        <v>54</v>
      </c>
      <c r="W49" s="26">
        <v>57</v>
      </c>
      <c r="X49" s="26">
        <v>49</v>
      </c>
      <c r="Y49" s="23"/>
      <c r="Z49" s="23"/>
      <c r="AA49" s="2"/>
      <c r="AB49" s="2"/>
      <c r="AC49" s="2"/>
    </row>
    <row r="50" spans="1:29" ht="13.5" customHeight="1" x14ac:dyDescent="0.15">
      <c r="A50" s="2"/>
      <c r="B50" s="2"/>
      <c r="C50" s="2"/>
      <c r="D50" s="25" t="s">
        <v>56</v>
      </c>
      <c r="E50" s="26">
        <v>356</v>
      </c>
      <c r="F50" s="27"/>
      <c r="G50" s="26">
        <v>1</v>
      </c>
      <c r="H50" s="26">
        <v>2</v>
      </c>
      <c r="I50" s="26">
        <v>4</v>
      </c>
      <c r="J50" s="27"/>
      <c r="K50" s="26">
        <v>4</v>
      </c>
      <c r="L50" s="27"/>
      <c r="M50" s="26">
        <v>2</v>
      </c>
      <c r="N50" s="26">
        <v>4</v>
      </c>
      <c r="O50" s="26">
        <v>11</v>
      </c>
      <c r="P50" s="26">
        <v>19</v>
      </c>
      <c r="Q50" s="26">
        <v>15</v>
      </c>
      <c r="R50" s="26">
        <v>34</v>
      </c>
      <c r="S50" s="26">
        <v>47</v>
      </c>
      <c r="T50" s="26">
        <v>46</v>
      </c>
      <c r="U50" s="26">
        <v>26</v>
      </c>
      <c r="V50" s="26">
        <v>37</v>
      </c>
      <c r="W50" s="26">
        <v>47</v>
      </c>
      <c r="X50" s="26">
        <v>57</v>
      </c>
      <c r="Y50" s="23"/>
      <c r="Z50" s="23"/>
      <c r="AA50" s="2"/>
      <c r="AB50" s="2"/>
      <c r="AC50" s="2"/>
    </row>
    <row r="51" spans="1:29" ht="13.5" customHeight="1" x14ac:dyDescent="0.15">
      <c r="A51" s="2"/>
      <c r="B51" s="2"/>
      <c r="C51" s="2"/>
      <c r="D51" s="25" t="s">
        <v>57</v>
      </c>
      <c r="E51" s="26">
        <v>1188</v>
      </c>
      <c r="F51" s="26">
        <v>7</v>
      </c>
      <c r="G51" s="26">
        <v>2</v>
      </c>
      <c r="H51" s="26">
        <v>14</v>
      </c>
      <c r="I51" s="26">
        <v>20</v>
      </c>
      <c r="J51" s="26">
        <v>20</v>
      </c>
      <c r="K51" s="26">
        <v>43</v>
      </c>
      <c r="L51" s="26">
        <v>101</v>
      </c>
      <c r="M51" s="26">
        <v>88</v>
      </c>
      <c r="N51" s="26">
        <v>86</v>
      </c>
      <c r="O51" s="26">
        <v>103</v>
      </c>
      <c r="P51" s="26">
        <v>80</v>
      </c>
      <c r="Q51" s="26">
        <v>96</v>
      </c>
      <c r="R51" s="26">
        <v>60</v>
      </c>
      <c r="S51" s="26">
        <v>97</v>
      </c>
      <c r="T51" s="26">
        <v>102</v>
      </c>
      <c r="U51" s="26">
        <v>84</v>
      </c>
      <c r="V51" s="26">
        <v>90</v>
      </c>
      <c r="W51" s="26">
        <v>67</v>
      </c>
      <c r="X51" s="26">
        <v>28</v>
      </c>
      <c r="Y51" s="23"/>
      <c r="Z51" s="23"/>
      <c r="AA51" s="2"/>
      <c r="AB51" s="2"/>
      <c r="AC51" s="2"/>
    </row>
    <row r="52" spans="1:29" ht="13.5" customHeight="1" x14ac:dyDescent="0.15">
      <c r="A52" s="2"/>
      <c r="B52" s="2"/>
      <c r="C52" s="2"/>
      <c r="D52" s="25" t="s">
        <v>58</v>
      </c>
      <c r="E52" s="26">
        <v>817</v>
      </c>
      <c r="F52" s="26">
        <v>7</v>
      </c>
      <c r="G52" s="26">
        <v>11</v>
      </c>
      <c r="H52" s="26">
        <v>22</v>
      </c>
      <c r="I52" s="26">
        <v>14</v>
      </c>
      <c r="J52" s="26">
        <v>33</v>
      </c>
      <c r="K52" s="26">
        <v>49</v>
      </c>
      <c r="L52" s="26">
        <v>45</v>
      </c>
      <c r="M52" s="26">
        <v>74</v>
      </c>
      <c r="N52" s="26">
        <v>114</v>
      </c>
      <c r="O52" s="26">
        <v>61</v>
      </c>
      <c r="P52" s="26">
        <v>45</v>
      </c>
      <c r="Q52" s="26">
        <v>61</v>
      </c>
      <c r="R52" s="26">
        <v>39</v>
      </c>
      <c r="S52" s="26">
        <v>43</v>
      </c>
      <c r="T52" s="26">
        <v>33</v>
      </c>
      <c r="U52" s="26">
        <v>64</v>
      </c>
      <c r="V52" s="26">
        <v>51</v>
      </c>
      <c r="W52" s="26">
        <v>34</v>
      </c>
      <c r="X52" s="26">
        <v>17</v>
      </c>
      <c r="Y52" s="23"/>
      <c r="Z52" s="23"/>
      <c r="AA52" s="2"/>
      <c r="AB52" s="2"/>
      <c r="AC52" s="2"/>
    </row>
    <row r="53" spans="1:29" ht="13.5" customHeight="1" x14ac:dyDescent="0.15">
      <c r="A53" s="2"/>
      <c r="B53" s="2"/>
      <c r="D53" s="25" t="s">
        <v>59</v>
      </c>
      <c r="E53" s="26">
        <v>132</v>
      </c>
      <c r="F53" s="27"/>
      <c r="G53" s="26">
        <v>5</v>
      </c>
      <c r="H53" s="26">
        <v>5</v>
      </c>
      <c r="I53" s="26">
        <v>2</v>
      </c>
      <c r="J53" s="26">
        <v>10</v>
      </c>
      <c r="K53" s="26">
        <v>7</v>
      </c>
      <c r="L53" s="26">
        <v>10</v>
      </c>
      <c r="M53" s="26">
        <v>7</v>
      </c>
      <c r="N53" s="26">
        <v>13</v>
      </c>
      <c r="O53" s="26">
        <v>2</v>
      </c>
      <c r="P53" s="26">
        <v>2</v>
      </c>
      <c r="Q53" s="26">
        <v>16</v>
      </c>
      <c r="R53" s="26">
        <v>12</v>
      </c>
      <c r="S53" s="26">
        <v>3</v>
      </c>
      <c r="T53" s="26">
        <v>5</v>
      </c>
      <c r="U53" s="26">
        <v>11</v>
      </c>
      <c r="V53" s="26">
        <v>12</v>
      </c>
      <c r="W53" s="26">
        <v>9</v>
      </c>
      <c r="X53" s="26">
        <v>1</v>
      </c>
    </row>
    <row r="54" spans="1:29" ht="13.5" customHeight="1" x14ac:dyDescent="0.15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spans="1:29" ht="13.5" customHeight="1" x14ac:dyDescent="0.15"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spans="1:29" ht="13.5" customHeight="1" x14ac:dyDescent="0.15"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9" ht="13.5" customHeight="1" x14ac:dyDescent="0.15"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spans="1:29" ht="13.5" customHeight="1" x14ac:dyDescent="0.15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spans="1:29" ht="13.5" customHeight="1" x14ac:dyDescent="0.15"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9" ht="13.5" customHeight="1" x14ac:dyDescent="0.15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spans="1:29" ht="13.5" customHeight="1" x14ac:dyDescent="0.15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spans="1:29" ht="13.5" customHeight="1" x14ac:dyDescent="0.15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spans="1:29" ht="13.5" customHeight="1" x14ac:dyDescent="0.15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spans="1:29" ht="13.5" customHeight="1" x14ac:dyDescent="0.15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spans="4:26" ht="13.5" customHeight="1" x14ac:dyDescent="0.15"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spans="4:26" ht="13.5" customHeight="1" x14ac:dyDescent="0.15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4:26" ht="13.5" customHeight="1" x14ac:dyDescent="0.15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spans="4:26" ht="13.5" customHeight="1" x14ac:dyDescent="0.15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spans="4:26" ht="13.5" customHeight="1" x14ac:dyDescent="0.15"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4:26" ht="13.5" customHeight="1" x14ac:dyDescent="0.15"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V70" s="23"/>
      <c r="W70" s="23"/>
      <c r="X70" s="23"/>
      <c r="Y70" s="23"/>
      <c r="Z70" s="23"/>
    </row>
    <row r="71" spans="4:26" ht="13.5" customHeight="1" x14ac:dyDescent="0.15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V71" s="23"/>
      <c r="W71" s="23"/>
      <c r="X71" s="23"/>
      <c r="Y71" s="23"/>
      <c r="Z71" s="23"/>
    </row>
  </sheetData>
  <mergeCells count="1">
    <mergeCell ref="AE27:AL36"/>
  </mergeCells>
  <phoneticPr fontId="4"/>
  <pageMargins left="0.52" right="0.45" top="1" bottom="1" header="0.5" footer="0.5"/>
  <pageSetup paperSize="9" scale="4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2020-08-17T05:52:03Z</dcterms:created>
  <dcterms:modified xsi:type="dcterms:W3CDTF">2020-08-18T02:12:24Z</dcterms:modified>
</cp:coreProperties>
</file>